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10" activeTab="0"/>
  </bookViews>
  <sheets>
    <sheet name="LOG Base 10 Take" sheetId="1" r:id="rId1"/>
    <sheet name="LOG base 2 Tak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<sst xmlns="http://schemas.openxmlformats.org/spreadsheetml/2006/main" count="850" uniqueCount="106">
  <si>
    <t>slope</t>
  </si>
  <si>
    <r>
      <t>E</t>
    </r>
    <r>
      <rPr>
        <b/>
        <vertAlign val="subscript"/>
        <sz val="15"/>
        <rFont val="Arial"/>
        <family val="2"/>
      </rPr>
      <t>amp</t>
    </r>
  </si>
  <si>
    <r>
      <t>Efficiency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</si>
  <si>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t>=</t>
  </si>
  <si>
    <t>Efficiency</t>
  </si>
  <si>
    <r>
      <t>Efficiency + 1 = (10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</si>
  <si>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10</t>
    </r>
  </si>
  <si>
    <t>1-8-06 jmg</t>
  </si>
  <si>
    <t>Solving for E and other parameters …</t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</si>
  <si>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(2)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(1+E)</t>
    </r>
    <r>
      <rPr>
        <b/>
        <vertAlign val="superscript"/>
        <sz val="12"/>
        <rFont val="Arial"/>
        <family val="2"/>
      </rPr>
      <t>Ct</t>
    </r>
  </si>
  <si>
    <t>Ct Start (or relative zero)</t>
  </si>
  <si>
    <r>
      <t>X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= </t>
    </r>
  </si>
  <si>
    <t>Cts away from idealty</t>
  </si>
  <si>
    <r>
      <t>f</t>
    </r>
    <r>
      <rPr>
        <b/>
        <sz val="12"/>
        <rFont val="Arial"/>
        <family val="2"/>
      </rPr>
      <t xml:space="preserve"> =</t>
    </r>
  </si>
  <si>
    <r>
      <t>f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dilution factor between samples</t>
    </r>
  </si>
  <si>
    <t>Ideal</t>
  </si>
  <si>
    <t>Observed</t>
  </si>
  <si>
    <r>
      <t>l</t>
    </r>
    <r>
      <rPr>
        <b/>
        <sz val="12"/>
        <rFont val="Arial"/>
        <family val="2"/>
      </rPr>
      <t xml:space="preserve"> =</t>
    </r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</si>
  <si>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expected frequency</t>
    </r>
  </si>
  <si>
    <t xml:space="preserve">E = </t>
  </si>
  <si>
    <r>
      <t>Xn/Xo = (1+E)</t>
    </r>
    <r>
      <rPr>
        <b/>
        <vertAlign val="superscript"/>
        <sz val="12"/>
        <rFont val="Arial"/>
        <family val="2"/>
      </rPr>
      <t>Ct</t>
    </r>
  </si>
  <si>
    <r>
      <t>D</t>
    </r>
    <r>
      <rPr>
        <b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=</t>
    </r>
  </si>
  <si>
    <t>or again:</t>
  </si>
  <si>
    <r>
      <t>if 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</si>
  <si>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r>
      <t>X</t>
    </r>
    <r>
      <rPr>
        <b/>
        <vertAlign val="subscript"/>
        <sz val="12"/>
        <rFont val="Arial"/>
        <family val="2"/>
      </rPr>
      <t>n</t>
    </r>
    <r>
      <rPr>
        <b/>
        <sz val="12"/>
        <rFont val="Arial"/>
        <family val="2"/>
      </rPr>
      <t xml:space="preserve"> = </t>
    </r>
  </si>
  <si>
    <t>if E = 1</t>
  </si>
  <si>
    <t>Serial 1:</t>
  </si>
  <si>
    <t>Choose Efficiency:</t>
  </si>
  <si>
    <t>impinged upon efficiency cumulative from prior deficiency</t>
  </si>
  <si>
    <r>
      <t>l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= attained frequency</t>
    </r>
  </si>
  <si>
    <t>partial efficiency 1</t>
  </si>
  <si>
    <t>partial efficiency 2</t>
  </si>
  <si>
    <t>partial efficiency 3</t>
  </si>
  <si>
    <t>partial efficiency 4</t>
  </si>
  <si>
    <t>partial efficiency 5</t>
  </si>
  <si>
    <t>partial efficiency 6</t>
  </si>
  <si>
    <t>partial efficiency 7</t>
  </si>
  <si>
    <t>Ideal next</t>
  </si>
  <si>
    <t>partial efficiency 8</t>
  </si>
  <si>
    <t>partial efficiency 9</t>
  </si>
  <si>
    <t>partial efficiency 10</t>
  </si>
  <si>
    <t>partial efficiency 11</t>
  </si>
  <si>
    <t>partial efficiency 12</t>
  </si>
  <si>
    <t>partial efficiency 13</t>
  </si>
  <si>
    <t>Dilution Curve Plot (e.g. calibration or standard qPCR curve)</t>
  </si>
  <si>
    <t>in order to interrogate the effect efficiency has</t>
  </si>
  <si>
    <r>
      <t xml:space="preserve">The user is free to adjust any value in </t>
    </r>
    <r>
      <rPr>
        <b/>
        <sz val="10"/>
        <color indexed="10"/>
        <rFont val="Arial"/>
        <family val="2"/>
      </rPr>
      <t>red font</t>
    </r>
  </si>
  <si>
    <t>on the slope of any qPCR serial dilution profile …</t>
  </si>
  <si>
    <t>In reality, reactions with poor efficiencies (&lt;70%) will generally show more variability (and "Monte Carlo" effect) than those reactions with robust,</t>
  </si>
  <si>
    <t>near-ideal behaviors.  Realize that this tool shows much better behaviors at all efficiencies than would actually be experienced in real life.</t>
  </si>
  <si>
    <t>MORE OVER THIS WAY</t>
  </si>
  <si>
    <r>
      <t>Here, the user is free to adjust any value in</t>
    </r>
    <r>
      <rPr>
        <b/>
        <sz val="11"/>
        <color indexed="10"/>
        <rFont val="Arial"/>
        <family val="2"/>
      </rPr>
      <t xml:space="preserve"> red font</t>
    </r>
    <r>
      <rPr>
        <b/>
        <sz val="11"/>
        <rFont val="Arial"/>
        <family val="2"/>
      </rPr>
      <t xml:space="preserve"> above …</t>
    </r>
  </si>
  <si>
    <t>between immediately adjacent points on the accompanying</t>
  </si>
  <si>
    <t>graph. This is useful for any user-known dilution series …</t>
  </si>
  <si>
    <t>This depiction I believe is an incorrect way to think about partial efficiencies (i.e. that sub-optimal efficiencies are cumulative and compound themselves as the</t>
  </si>
  <si>
    <t>dilution profile progresses).  In no real-life situation does this ever appear to be the case; so, move on over to the right here for what I consider to be the more</t>
  </si>
  <si>
    <t>accurate depiction of "partial efficiencies" …</t>
  </si>
  <si>
    <t>Overall observed efficiency here:</t>
  </si>
  <si>
    <t>apparent initial efficiency</t>
  </si>
  <si>
    <t xml:space="preserve">           qPCR Toy:  j.m.g. 8-2-06</t>
  </si>
  <si>
    <t xml:space="preserve">              qPCR Toy:  j.m.g. 8-2-06</t>
  </si>
  <si>
    <t xml:space="preserve">                 qPCR Toy:  j.m.g. 8-2-06</t>
  </si>
  <si>
    <t>Ideal Cts</t>
  </si>
  <si>
    <t>Input</t>
  </si>
  <si>
    <r>
      <t>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</si>
  <si>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 = 1</t>
    </r>
  </si>
  <si>
    <r>
      <t>LOG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 xml:space="preserve"> of input</t>
    </r>
  </si>
  <si>
    <r>
      <t xml:space="preserve"> 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</si>
  <si>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</si>
  <si>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1/-LOG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</si>
  <si>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t>and since:</t>
  </si>
  <si>
    <r>
      <t>1/-LOG</t>
    </r>
    <r>
      <rPr>
        <b/>
        <vertAlign val="subscript"/>
        <sz val="15"/>
        <rFont val="Arial"/>
        <family val="0"/>
      </rPr>
      <t>10</t>
    </r>
    <r>
      <rPr>
        <b/>
        <sz val="15"/>
        <rFont val="Arial"/>
        <family val="0"/>
      </rPr>
      <t>(E</t>
    </r>
    <r>
      <rPr>
        <b/>
        <vertAlign val="subscript"/>
        <sz val="15"/>
        <rFont val="Arial"/>
        <family val="0"/>
      </rPr>
      <t>amp</t>
    </r>
    <r>
      <rPr>
        <b/>
        <sz val="15"/>
        <rFont val="Arial"/>
        <family val="0"/>
      </rPr>
      <t>) = slope,</t>
    </r>
  </si>
  <si>
    <t>The slope here =</t>
  </si>
  <si>
    <t>Overall observed actual efficiency here:</t>
  </si>
  <si>
    <t>Efficiency estimated from the</t>
  </si>
  <si>
    <t>average of all partial efficiencies</t>
  </si>
  <si>
    <t>with the theoretic zeroth order initial efficiency</t>
  </si>
  <si>
    <t>being calculated by EXCEL forecast function …</t>
  </si>
  <si>
    <r>
      <t>LOG</t>
    </r>
    <r>
      <rPr>
        <b/>
        <u val="single"/>
        <vertAlign val="subscript"/>
        <sz val="10"/>
        <rFont val="Arial"/>
        <family val="2"/>
      </rPr>
      <t>2</t>
    </r>
    <r>
      <rPr>
        <b/>
        <u val="single"/>
        <sz val="10"/>
        <rFont val="Arial"/>
        <family val="2"/>
      </rPr>
      <t xml:space="preserve"> of input</t>
    </r>
  </si>
  <si>
    <r>
      <t>LOG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of input</t>
    </r>
  </si>
  <si>
    <r>
      <t>LOG</t>
    </r>
    <r>
      <rPr>
        <b/>
        <u val="single"/>
        <vertAlign val="subscript"/>
        <sz val="10"/>
        <rFont val="Arial"/>
        <family val="2"/>
      </rPr>
      <t>10</t>
    </r>
    <r>
      <rPr>
        <b/>
        <u val="single"/>
        <sz val="10"/>
        <rFont val="Arial"/>
        <family val="2"/>
      </rPr>
      <t xml:space="preserve"> of input</t>
    </r>
  </si>
  <si>
    <t>Or, in LOG base 2 language, the slope is:</t>
  </si>
  <si>
    <r>
      <t>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</si>
  <si>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</t>
    </r>
  </si>
  <si>
    <r>
      <t>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1/-m</t>
    </r>
  </si>
  <si>
    <r>
      <t>-mLOG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 = 1</t>
    </r>
  </si>
  <si>
    <r>
      <t xml:space="preserve"> 1/-LOG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</t>
    </r>
    <r>
      <rPr>
        <b/>
        <vertAlign val="subscript"/>
        <sz val="15"/>
        <rFont val="Arial"/>
        <family val="2"/>
      </rPr>
      <t>amp</t>
    </r>
    <r>
      <rPr>
        <b/>
        <sz val="15"/>
        <rFont val="Arial"/>
        <family val="2"/>
      </rPr>
      <t>) = slope</t>
    </r>
  </si>
  <si>
    <r>
      <t>Efficiency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)-1</t>
    </r>
  </si>
  <si>
    <r>
      <t>Efficiency + 1 = (2</t>
    </r>
    <r>
      <rPr>
        <b/>
        <vertAlign val="superscript"/>
        <sz val="15"/>
        <rFont val="Arial"/>
        <family val="2"/>
      </rPr>
      <t>(-1/m)</t>
    </r>
    <r>
      <rPr>
        <b/>
        <sz val="15"/>
        <rFont val="Arial"/>
        <family val="2"/>
      </rPr>
      <t>)</t>
    </r>
  </si>
  <si>
    <r>
      <t>(Efficiency + 1)</t>
    </r>
    <r>
      <rPr>
        <b/>
        <vertAlign val="superscript"/>
        <sz val="15"/>
        <rFont val="Arial"/>
        <family val="2"/>
      </rPr>
      <t>-m</t>
    </r>
    <r>
      <rPr>
        <b/>
        <sz val="15"/>
        <rFont val="Arial"/>
        <family val="2"/>
      </rPr>
      <t xml:space="preserve"> = 2</t>
    </r>
  </si>
  <si>
    <t xml:space="preserve">              qPCR Toy:  j.m.g. 1-18-06</t>
  </si>
  <si>
    <r>
      <t>(-LOG</t>
    </r>
    <r>
      <rPr>
        <b/>
        <vertAlign val="subscript"/>
        <sz val="15"/>
        <rFont val="Arial"/>
        <family val="2"/>
      </rPr>
      <t>10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</si>
  <si>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>(-LOG</t>
    </r>
    <r>
      <rPr>
        <b/>
        <vertAlign val="subscript"/>
        <sz val="15"/>
        <rFont val="Arial"/>
        <family val="2"/>
      </rPr>
      <t>2</t>
    </r>
    <r>
      <rPr>
        <b/>
        <sz val="15"/>
        <rFont val="Arial"/>
        <family val="2"/>
      </rPr>
      <t>(E+1))</t>
    </r>
    <r>
      <rPr>
        <b/>
        <vertAlign val="superscript"/>
        <sz val="15"/>
        <rFont val="Arial"/>
        <family val="2"/>
      </rPr>
      <t>-1</t>
    </r>
    <r>
      <rPr>
        <b/>
        <sz val="15"/>
        <rFont val="Arial"/>
        <family val="2"/>
      </rPr>
      <t xml:space="preserve"> = m</t>
    </r>
  </si>
  <si>
    <r>
      <t xml:space="preserve">      Cq</t>
    </r>
    <r>
      <rPr>
        <b/>
        <vertAlign val="subscript"/>
        <sz val="14"/>
        <rFont val="Arial"/>
        <family val="0"/>
      </rPr>
      <t>x</t>
    </r>
    <r>
      <rPr>
        <b/>
        <sz val="14"/>
        <rFont val="Arial"/>
        <family val="0"/>
      </rPr>
      <t>*LOG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AMPx</t>
    </r>
    <r>
      <rPr>
        <b/>
        <sz val="14"/>
        <rFont val="Arial"/>
        <family val="0"/>
      </rPr>
      <t>/LOG</t>
    </r>
    <r>
      <rPr>
        <b/>
        <vertAlign val="subscript"/>
        <sz val="14"/>
        <rFont val="Arial"/>
        <family val="0"/>
      </rPr>
      <t>2</t>
    </r>
    <r>
      <rPr>
        <b/>
        <sz val="14"/>
        <rFont val="Arial"/>
        <family val="0"/>
      </rPr>
      <t>E</t>
    </r>
    <r>
      <rPr>
        <b/>
        <vertAlign val="subscript"/>
        <sz val="14"/>
        <rFont val="Arial"/>
        <family val="0"/>
      </rPr>
      <t>AMPy</t>
    </r>
    <r>
      <rPr>
        <b/>
        <sz val="14"/>
        <rFont val="Arial"/>
        <family val="0"/>
      </rPr>
      <t xml:space="preserve"> = Cq</t>
    </r>
    <r>
      <rPr>
        <b/>
        <vertAlign val="subscript"/>
        <sz val="14"/>
        <rFont val="Arial"/>
        <family val="0"/>
      </rPr>
      <t>y</t>
    </r>
  </si>
  <si>
    <r>
      <t>E</t>
    </r>
    <r>
      <rPr>
        <b/>
        <vertAlign val="subscript"/>
        <sz val="12"/>
        <rFont val="Arial"/>
        <family val="0"/>
      </rPr>
      <t>AMPx</t>
    </r>
  </si>
  <si>
    <r>
      <t>E</t>
    </r>
    <r>
      <rPr>
        <b/>
        <vertAlign val="subscript"/>
        <sz val="12"/>
        <rFont val="Arial"/>
        <family val="0"/>
      </rPr>
      <t>AMPy</t>
    </r>
  </si>
  <si>
    <r>
      <t>Cq</t>
    </r>
    <r>
      <rPr>
        <b/>
        <vertAlign val="subscript"/>
        <sz val="12"/>
        <rFont val="Arial"/>
        <family val="0"/>
      </rPr>
      <t>x</t>
    </r>
  </si>
  <si>
    <r>
      <t>Cq</t>
    </r>
    <r>
      <rPr>
        <b/>
        <vertAlign val="subscript"/>
        <sz val="12"/>
        <rFont val="Arial"/>
        <family val="0"/>
      </rPr>
      <t>y</t>
    </r>
  </si>
  <si>
    <t>Cq</t>
  </si>
  <si>
    <t>initial Cq</t>
  </si>
  <si>
    <t>Observed Cq</t>
  </si>
  <si>
    <t>no impingement from poor prior efficiencies figured in - striCqly in between consecutive Cqs are weighed…</t>
  </si>
  <si>
    <t>Ideal Cqs</t>
  </si>
  <si>
    <t>CqStart (or relative zero)</t>
  </si>
  <si>
    <t>no impingement from poor prior efficiencies figured in - strictly in between consecutive Cqs are weighed…</t>
  </si>
  <si>
    <t>to see the effect of Cq on the partial efficiencies that arise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</si>
</sst>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00000"/>
    <numFmt numFmtId="167" formatCode="0.000000"/>
    <numFmt numFmtId="168" formatCode="0.00000000000"/>
    <numFmt numFmtId="169" formatCode="0.00000"/>
    <numFmt numFmtId="170" formatCode="0.000"/>
    <numFmt numFmtId="171" formatCode="0.000%"/>
    <numFmt numFmtId="172" formatCode="0.00000000000000%"/>
    <numFmt numFmtId="173" formatCode="0.0000%"/>
    <numFmt numFmtId="174" formatCode="0.0000000000000000000000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5"/>
      <name val="Arial"/>
      <family val="0"/>
    </font>
    <font>
      <b/>
      <vertAlign val="subscript"/>
      <sz val="15"/>
      <name val="Arial"/>
      <family val="2"/>
    </font>
    <font>
      <b/>
      <sz val="15"/>
      <name val="Arial"/>
      <family val="2"/>
    </font>
    <font>
      <b/>
      <vertAlign val="superscript"/>
      <sz val="15"/>
      <name val="Arial"/>
      <family val="2"/>
    </font>
    <font>
      <b/>
      <sz val="15"/>
      <color indexed="10"/>
      <name val="Arial"/>
      <family val="2"/>
    </font>
    <font>
      <sz val="7"/>
      <name val="Arial"/>
      <family val="0"/>
    </font>
    <font>
      <i/>
      <sz val="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3"/>
      <name val="Arial"/>
      <family val="0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Symbol"/>
      <family val="1"/>
    </font>
    <font>
      <b/>
      <sz val="12"/>
      <color indexed="21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sz val="15"/>
      <color indexed="4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5"/>
      <name val="Arial"/>
      <family val="0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5"/>
      <color indexed="12"/>
      <name val="Arial"/>
      <family val="2"/>
    </font>
    <font>
      <b/>
      <u val="single"/>
      <sz val="8"/>
      <name val="Arial"/>
      <family val="2"/>
    </font>
    <font>
      <b/>
      <vertAlign val="subscript"/>
      <sz val="10"/>
      <name val="Arial"/>
      <family val="2"/>
    </font>
    <font>
      <b/>
      <sz val="16.5"/>
      <name val="Arial"/>
      <family val="0"/>
    </font>
    <font>
      <b/>
      <sz val="23"/>
      <color indexed="12"/>
      <name val="Arial"/>
      <family val="2"/>
    </font>
    <font>
      <b/>
      <vertAlign val="superscript"/>
      <sz val="23"/>
      <color indexed="12"/>
      <name val="Arial"/>
      <family val="2"/>
    </font>
    <font>
      <b/>
      <sz val="17"/>
      <name val="Arial"/>
      <family val="0"/>
    </font>
    <font>
      <b/>
      <sz val="24"/>
      <color indexed="12"/>
      <name val="Arial"/>
      <family val="2"/>
    </font>
    <font>
      <b/>
      <vertAlign val="superscript"/>
      <sz val="24"/>
      <color indexed="12"/>
      <name val="Arial"/>
      <family val="2"/>
    </font>
    <font>
      <b/>
      <sz val="16.75"/>
      <name val="Arial"/>
      <family val="0"/>
    </font>
    <font>
      <b/>
      <sz val="23.5"/>
      <color indexed="12"/>
      <name val="Arial"/>
      <family val="2"/>
    </font>
    <font>
      <b/>
      <vertAlign val="superscript"/>
      <sz val="23.5"/>
      <color indexed="12"/>
      <name val="Arial"/>
      <family val="2"/>
    </font>
    <font>
      <b/>
      <sz val="23.25"/>
      <color indexed="12"/>
      <name val="Arial"/>
      <family val="2"/>
    </font>
    <font>
      <b/>
      <vertAlign val="superscript"/>
      <sz val="23.25"/>
      <color indexed="12"/>
      <name val="Arial"/>
      <family val="2"/>
    </font>
    <font>
      <b/>
      <u val="single"/>
      <vertAlign val="subscript"/>
      <sz val="10"/>
      <name val="Arial"/>
      <family val="2"/>
    </font>
    <font>
      <b/>
      <sz val="23"/>
      <name val="Arial"/>
      <family val="2"/>
    </font>
    <font>
      <b/>
      <vertAlign val="subscript"/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3" fillId="0" borderId="4" xfId="0" applyFont="1" applyBorder="1" applyAlignment="1" quotePrefix="1">
      <alignment horizontal="right"/>
    </xf>
    <xf numFmtId="0" fontId="5" fillId="0" borderId="5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Border="1" applyAlignment="1" quotePrefix="1">
      <alignment/>
    </xf>
    <xf numFmtId="0" fontId="0" fillId="0" borderId="8" xfId="0" applyBorder="1" applyAlignment="1">
      <alignment/>
    </xf>
    <xf numFmtId="0" fontId="5" fillId="0" borderId="9" xfId="0" applyFont="1" applyBorder="1" applyAlignment="1" quotePrefix="1">
      <alignment/>
    </xf>
    <xf numFmtId="0" fontId="0" fillId="0" borderId="4" xfId="0" applyBorder="1" applyAlignment="1">
      <alignment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3" xfId="0" applyFill="1" applyBorder="1" applyAlignment="1">
      <alignment/>
    </xf>
    <xf numFmtId="0" fontId="10" fillId="0" borderId="6" xfId="0" applyFont="1" applyBorder="1" applyAlignment="1" quotePrefix="1">
      <alignment/>
    </xf>
    <xf numFmtId="166" fontId="8" fillId="0" borderId="0" xfId="0" applyNumberFormat="1" applyFont="1" applyBorder="1" applyAlignment="1">
      <alignment/>
    </xf>
    <xf numFmtId="0" fontId="13" fillId="3" borderId="8" xfId="0" applyFont="1" applyFill="1" applyBorder="1" applyAlignment="1">
      <alignment/>
    </xf>
    <xf numFmtId="0" fontId="1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10" fillId="0" borderId="8" xfId="0" applyFont="1" applyBorder="1" applyAlignment="1">
      <alignment horizontal="right"/>
    </xf>
    <xf numFmtId="0" fontId="15" fillId="0" borderId="9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4" fillId="3" borderId="9" xfId="0" applyFont="1" applyFill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4" fillId="3" borderId="8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20" fillId="0" borderId="8" xfId="0" applyFont="1" applyBorder="1" applyAlignment="1">
      <alignment horizontal="right"/>
    </xf>
    <xf numFmtId="166" fontId="21" fillId="0" borderId="9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22" fillId="3" borderId="11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0" fillId="2" borderId="12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20" fillId="0" borderId="8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left"/>
    </xf>
    <xf numFmtId="0" fontId="23" fillId="0" borderId="9" xfId="0" applyFont="1" applyBorder="1" applyAlignment="1">
      <alignment/>
    </xf>
    <xf numFmtId="0" fontId="10" fillId="0" borderId="4" xfId="0" applyFont="1" applyBorder="1" applyAlignment="1">
      <alignment horizontal="right"/>
    </xf>
    <xf numFmtId="168" fontId="19" fillId="0" borderId="5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10" fillId="4" borderId="1" xfId="0" applyFont="1" applyFill="1" applyBorder="1" applyAlignment="1">
      <alignment horizontal="right"/>
    </xf>
    <xf numFmtId="168" fontId="22" fillId="4" borderId="2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/>
    </xf>
    <xf numFmtId="0" fontId="0" fillId="0" borderId="5" xfId="0" applyBorder="1" applyAlignment="1">
      <alignment/>
    </xf>
    <xf numFmtId="10" fontId="19" fillId="2" borderId="13" xfId="0" applyNumberFormat="1" applyFont="1" applyFill="1" applyBorder="1" applyAlignment="1">
      <alignment horizontal="left"/>
    </xf>
    <xf numFmtId="0" fontId="22" fillId="3" borderId="10" xfId="0" applyFont="1" applyFill="1" applyBorder="1" applyAlignment="1">
      <alignment horizontal="center"/>
    </xf>
    <xf numFmtId="0" fontId="24" fillId="0" borderId="9" xfId="0" applyFont="1" applyBorder="1" applyAlignment="1">
      <alignment horizontal="left"/>
    </xf>
    <xf numFmtId="167" fontId="24" fillId="0" borderId="9" xfId="0" applyNumberFormat="1" applyFont="1" applyBorder="1" applyAlignment="1">
      <alignment horizontal="left"/>
    </xf>
    <xf numFmtId="0" fontId="25" fillId="0" borderId="1" xfId="0" applyFont="1" applyBorder="1" applyAlignment="1">
      <alignment horizontal="right"/>
    </xf>
    <xf numFmtId="1" fontId="26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30" fillId="5" borderId="14" xfId="0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/>
    </xf>
    <xf numFmtId="0" fontId="1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31" fillId="0" borderId="6" xfId="0" applyNumberFormat="1" applyFont="1" applyBorder="1" applyAlignment="1">
      <alignment/>
    </xf>
    <xf numFmtId="0" fontId="32" fillId="2" borderId="1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33" fillId="3" borderId="11" xfId="0" applyFont="1" applyFill="1" applyBorder="1" applyAlignment="1">
      <alignment horizontal="center"/>
    </xf>
    <xf numFmtId="10" fontId="10" fillId="2" borderId="13" xfId="0" applyNumberFormat="1" applyFont="1" applyFill="1" applyBorder="1" applyAlignment="1">
      <alignment horizontal="left"/>
    </xf>
    <xf numFmtId="0" fontId="21" fillId="0" borderId="9" xfId="0" applyFont="1" applyBorder="1" applyAlignment="1">
      <alignment horizontal="left"/>
    </xf>
    <xf numFmtId="167" fontId="21" fillId="0" borderId="9" xfId="0" applyNumberFormat="1" applyFont="1" applyBorder="1" applyAlignment="1">
      <alignment horizontal="left"/>
    </xf>
    <xf numFmtId="10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4" fillId="5" borderId="14" xfId="0" applyFont="1" applyFill="1" applyBorder="1" applyAlignment="1">
      <alignment horizontal="center"/>
    </xf>
    <xf numFmtId="0" fontId="35" fillId="5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0" fillId="5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3" xfId="0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9" xfId="0" applyFill="1" applyBorder="1" applyAlignment="1">
      <alignment/>
    </xf>
    <xf numFmtId="0" fontId="2" fillId="6" borderId="4" xfId="0" applyFont="1" applyFill="1" applyBorder="1" applyAlignment="1">
      <alignment/>
    </xf>
    <xf numFmtId="0" fontId="0" fillId="6" borderId="11" xfId="0" applyFill="1" applyBorder="1" applyAlignment="1">
      <alignment/>
    </xf>
    <xf numFmtId="0" fontId="0" fillId="6" borderId="5" xfId="0" applyFill="1" applyBorder="1" applyAlignment="1">
      <alignment/>
    </xf>
    <xf numFmtId="0" fontId="32" fillId="6" borderId="6" xfId="0" applyFont="1" applyFill="1" applyBorder="1" applyAlignment="1">
      <alignment/>
    </xf>
    <xf numFmtId="0" fontId="32" fillId="6" borderId="7" xfId="0" applyFont="1" applyFill="1" applyBorder="1" applyAlignment="1">
      <alignment/>
    </xf>
    <xf numFmtId="0" fontId="38" fillId="6" borderId="7" xfId="0" applyFont="1" applyFill="1" applyBorder="1" applyAlignment="1">
      <alignment/>
    </xf>
    <xf numFmtId="0" fontId="32" fillId="6" borderId="8" xfId="0" applyFont="1" applyFill="1" applyBorder="1" applyAlignment="1">
      <alignment/>
    </xf>
    <xf numFmtId="0" fontId="32" fillId="6" borderId="0" xfId="0" applyFont="1" applyFill="1" applyBorder="1" applyAlignment="1">
      <alignment/>
    </xf>
    <xf numFmtId="0" fontId="38" fillId="6" borderId="0" xfId="0" applyFont="1" applyFill="1" applyBorder="1" applyAlignment="1">
      <alignment/>
    </xf>
    <xf numFmtId="0" fontId="32" fillId="6" borderId="4" xfId="0" applyFont="1" applyFill="1" applyBorder="1" applyAlignment="1">
      <alignment/>
    </xf>
    <xf numFmtId="0" fontId="32" fillId="6" borderId="11" xfId="0" applyFont="1" applyFill="1" applyBorder="1" applyAlignment="1">
      <alignment/>
    </xf>
    <xf numFmtId="0" fontId="38" fillId="6" borderId="11" xfId="0" applyFont="1" applyFill="1" applyBorder="1" applyAlignment="1">
      <alignment/>
    </xf>
    <xf numFmtId="10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10" fillId="6" borderId="6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39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171" fontId="40" fillId="2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73" fontId="2" fillId="7" borderId="10" xfId="0" applyNumberFormat="1" applyFont="1" applyFill="1" applyBorder="1" applyAlignment="1">
      <alignment horizontal="center"/>
    </xf>
    <xf numFmtId="2" fontId="36" fillId="0" borderId="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3" borderId="1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0" xfId="0" applyFont="1" applyAlignment="1">
      <alignment/>
    </xf>
    <xf numFmtId="0" fontId="25" fillId="3" borderId="1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15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2" fontId="19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075"/>
          <c:w val="0.9765"/>
          <c:h val="0.9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25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Take'!$F$4:$F$8</c:f>
              <c:numCache>
                <c:ptCount val="5"/>
                <c:pt idx="0">
                  <c:v>0</c:v>
                </c:pt>
                <c:pt idx="1">
                  <c:v>-0.9030899869919435</c:v>
                </c:pt>
                <c:pt idx="2">
                  <c:v>-1.806179973983887</c:v>
                </c:pt>
                <c:pt idx="3">
                  <c:v>-2.709269960975831</c:v>
                </c:pt>
                <c:pt idx="4">
                  <c:v>-3.612359947967774</c:v>
                </c:pt>
              </c:numCache>
            </c:numRef>
          </c:xVal>
          <c:yVal>
            <c:numRef>
              <c:f>'LOG Base 10 Take'!$G$4:$G$8</c:f>
              <c:numCache>
                <c:ptCount val="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</c:numCache>
            </c:numRef>
          </c:yVal>
          <c:smooth val="0"/>
        </c:ser>
        <c:axId val="18490459"/>
        <c:axId val="32196404"/>
      </c:scatterChart>
      <c:valAx>
        <c:axId val="18490459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32196404"/>
        <c:crosses val="autoZero"/>
        <c:crossBetween val="midCat"/>
        <c:dispUnits/>
      </c:valAx>
      <c:valAx>
        <c:axId val="3219640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90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225"/>
          <c:w val="0.9805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10 Take'!$AM$3:$AM$7</c:f>
              <c:numCache>
                <c:ptCount val="5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</c:numCache>
            </c:numRef>
          </c:xVal>
          <c:yVal>
            <c:numRef>
              <c:f>'LOG Base 10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21332181"/>
        <c:axId val="57771902"/>
      </c:scatterChart>
      <c:valAx>
        <c:axId val="21332181"/>
        <c:scaling>
          <c:orientation val="minMax"/>
          <c:max val="0"/>
          <c:min val="-5.6"/>
        </c:scaling>
        <c:axPos val="b"/>
        <c:delete val="0"/>
        <c:numFmt formatCode="General" sourceLinked="1"/>
        <c:majorTickMark val="out"/>
        <c:minorTickMark val="none"/>
        <c:tickLblPos val="nextTo"/>
        <c:crossAx val="57771902"/>
        <c:crosses val="autoZero"/>
        <c:crossBetween val="midCat"/>
        <c:dispUnits/>
      </c:valAx>
      <c:valAx>
        <c:axId val="5777190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32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55"/>
          <c:w val="0.976"/>
          <c:h val="0.91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10 Take'!$CG$4:$CG$17</c:f>
              <c:numCache>
                <c:ptCount val="14"/>
                <c:pt idx="0">
                  <c:v>0</c:v>
                </c:pt>
                <c:pt idx="1">
                  <c:v>-0.3010299956639812</c:v>
                </c:pt>
                <c:pt idx="2">
                  <c:v>-0.6020599913279624</c:v>
                </c:pt>
                <c:pt idx="3">
                  <c:v>-0.9030899869919435</c:v>
                </c:pt>
                <c:pt idx="4">
                  <c:v>-1.2041199826559248</c:v>
                </c:pt>
                <c:pt idx="5">
                  <c:v>-1.505149978319906</c:v>
                </c:pt>
                <c:pt idx="6">
                  <c:v>-1.806179973983887</c:v>
                </c:pt>
                <c:pt idx="7">
                  <c:v>-2.1072099696478683</c:v>
                </c:pt>
                <c:pt idx="8">
                  <c:v>-2.4082399653118496</c:v>
                </c:pt>
                <c:pt idx="9">
                  <c:v>-2.709269960975831</c:v>
                </c:pt>
                <c:pt idx="10">
                  <c:v>-3.010299956639812</c:v>
                </c:pt>
                <c:pt idx="11">
                  <c:v>-3.3113299523037933</c:v>
                </c:pt>
                <c:pt idx="12">
                  <c:v>-3.612359947967774</c:v>
                </c:pt>
                <c:pt idx="13">
                  <c:v>-3.9133899436317554</c:v>
                </c:pt>
              </c:numCache>
            </c:numRef>
          </c:xVal>
          <c:yVal>
            <c:numRef>
              <c:f>'LOG Base 10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50185071"/>
        <c:axId val="49012456"/>
      </c:scatterChart>
      <c:valAx>
        <c:axId val="50185071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49012456"/>
        <c:crosses val="autoZero"/>
        <c:crossBetween val="midCat"/>
        <c:dispUnits/>
      </c:valAx>
      <c:valAx>
        <c:axId val="49012456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85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"/>
          <c:w val="0.97625"/>
          <c:h val="0.9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FFFF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Take'!$F$4:$F$8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Take'!$G$4:$G$8</c:f>
              <c:numCache>
                <c:ptCount val="5"/>
                <c:pt idx="0">
                  <c:v>23</c:v>
                </c:pt>
                <c:pt idx="1">
                  <c:v>26.91738232676218</c:v>
                </c:pt>
                <c:pt idx="2">
                  <c:v>30.83476465352436</c:v>
                </c:pt>
                <c:pt idx="3">
                  <c:v>34.75214698028654</c:v>
                </c:pt>
                <c:pt idx="4">
                  <c:v>38.66952930704872</c:v>
                </c:pt>
              </c:numCache>
            </c:numRef>
          </c:yVal>
          <c:smooth val="0"/>
        </c:ser>
        <c:axId val="38458921"/>
        <c:axId val="10585970"/>
      </c:scatterChart>
      <c:valAx>
        <c:axId val="384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85970"/>
        <c:crosses val="autoZero"/>
        <c:crossBetween val="midCat"/>
        <c:dispUnits/>
      </c:valAx>
      <c:valAx>
        <c:axId val="10585970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58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15"/>
          <c:w val="0.98"/>
          <c:h val="0.9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'LOG base 2 Take'!$AM$3:$AM$7</c:f>
              <c:numCache>
                <c:ptCount val="5"/>
                <c:pt idx="0">
                  <c:v>0</c:v>
                </c:pt>
                <c:pt idx="1">
                  <c:v>-3.321928094887362</c:v>
                </c:pt>
                <c:pt idx="2">
                  <c:v>-6.643856189774724</c:v>
                </c:pt>
                <c:pt idx="3">
                  <c:v>-9.965784284662087</c:v>
                </c:pt>
                <c:pt idx="4">
                  <c:v>-13.287712379549449</c:v>
                </c:pt>
              </c:numCache>
            </c:numRef>
          </c:xVal>
          <c:yVal>
            <c:numRef>
              <c:f>'LOG base 2 Take'!$AN$3:$AN$7</c:f>
              <c:numCache>
                <c:ptCount val="5"/>
                <c:pt idx="0">
                  <c:v>21</c:v>
                </c:pt>
                <c:pt idx="1">
                  <c:v>24.32192809488736</c:v>
                </c:pt>
                <c:pt idx="2">
                  <c:v>27.643856189774723</c:v>
                </c:pt>
                <c:pt idx="3">
                  <c:v>30.965784284662085</c:v>
                </c:pt>
                <c:pt idx="4">
                  <c:v>34.28771237954945</c:v>
                </c:pt>
              </c:numCache>
            </c:numRef>
          </c:yVal>
          <c:smooth val="0"/>
        </c:ser>
        <c:axId val="28164867"/>
        <c:axId val="52157212"/>
      </c:scatterChart>
      <c:val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57212"/>
        <c:crosses val="autoZero"/>
        <c:crossBetween val="midCat"/>
        <c:dispUnits/>
      </c:valAx>
      <c:valAx>
        <c:axId val="52157212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648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log input vs. Cq</a:t>
            </a:r>
          </a:p>
        </c:rich>
      </c:tx>
      <c:layout>
        <c:manualLayout>
          <c:xMode val="factor"/>
          <c:yMode val="factor"/>
          <c:x val="-0.05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6475"/>
          <c:w val="0.976"/>
          <c:h val="0.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5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</c:trendlineLbl>
          </c:trendline>
          <c:xVal>
            <c:numRef>
              <c:f>'LOG base 2 Take'!$CG$4:$CG$17</c:f>
              <c:numCache>
                <c:ptCount val="14"/>
                <c:pt idx="0">
                  <c:v>0</c:v>
                </c:pt>
                <c:pt idx="1">
                  <c:v>-1</c:v>
                </c:pt>
                <c:pt idx="2">
                  <c:v>-2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-6</c:v>
                </c:pt>
                <c:pt idx="7">
                  <c:v>-7</c:v>
                </c:pt>
                <c:pt idx="8">
                  <c:v>-8</c:v>
                </c:pt>
                <c:pt idx="9">
                  <c:v>-9</c:v>
                </c:pt>
                <c:pt idx="10">
                  <c:v>-10</c:v>
                </c:pt>
                <c:pt idx="11">
                  <c:v>-11</c:v>
                </c:pt>
                <c:pt idx="12">
                  <c:v>-12</c:v>
                </c:pt>
                <c:pt idx="13">
                  <c:v>-13</c:v>
                </c:pt>
              </c:numCache>
            </c:numRef>
          </c:xVal>
          <c:yVal>
            <c:numRef>
              <c:f>'LOG base 2 Take'!$CH$4:$CH$17</c:f>
              <c:numCache>
                <c:ptCount val="14"/>
                <c:pt idx="0">
                  <c:v>16</c:v>
                </c:pt>
                <c:pt idx="1">
                  <c:v>14.9</c:v>
                </c:pt>
                <c:pt idx="2">
                  <c:v>14.77</c:v>
                </c:pt>
                <c:pt idx="3">
                  <c:v>16</c:v>
                </c:pt>
                <c:pt idx="4">
                  <c:v>17.23</c:v>
                </c:pt>
                <c:pt idx="5">
                  <c:v>18.3</c:v>
                </c:pt>
                <c:pt idx="6">
                  <c:v>19.43</c:v>
                </c:pt>
                <c:pt idx="7">
                  <c:v>20.5</c:v>
                </c:pt>
                <c:pt idx="8">
                  <c:v>21.67</c:v>
                </c:pt>
                <c:pt idx="9">
                  <c:v>22.7</c:v>
                </c:pt>
                <c:pt idx="10">
                  <c:v>23.844</c:v>
                </c:pt>
                <c:pt idx="11">
                  <c:v>24.88</c:v>
                </c:pt>
                <c:pt idx="12">
                  <c:v>26</c:v>
                </c:pt>
                <c:pt idx="13">
                  <c:v>27.01</c:v>
                </c:pt>
              </c:numCache>
            </c:numRef>
          </c:yVal>
          <c:smooth val="0"/>
        </c:ser>
        <c:axId val="66761725"/>
        <c:axId val="63984614"/>
      </c:scatterChart>
      <c:valAx>
        <c:axId val="66761725"/>
        <c:scaling>
          <c:orientation val="minMax"/>
          <c:min val="-8"/>
        </c:scaling>
        <c:axPos val="b"/>
        <c:delete val="0"/>
        <c:numFmt formatCode="General" sourceLinked="1"/>
        <c:majorTickMark val="out"/>
        <c:minorTickMark val="none"/>
        <c:tickLblPos val="nextTo"/>
        <c:crossAx val="63984614"/>
        <c:crosses val="autoZero"/>
        <c:crossBetween val="midCat"/>
        <c:dispUnits/>
      </c:valAx>
      <c:valAx>
        <c:axId val="63984614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617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82"/>
        <xdr:cNvSpPr txBox="1">
          <a:spLocks noChangeArrowheads="1"/>
        </xdr:cNvSpPr>
      </xdr:nvSpPr>
      <xdr:spPr>
        <a:xfrm>
          <a:off x="21631275" y="121348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183"/>
        <xdr:cNvSpPr txBox="1">
          <a:spLocks noChangeArrowheads="1"/>
        </xdr:cNvSpPr>
      </xdr:nvSpPr>
      <xdr:spPr>
        <a:xfrm>
          <a:off x="17726025" y="118110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184"/>
        <xdr:cNvSpPr txBox="1">
          <a:spLocks noChangeArrowheads="1"/>
        </xdr:cNvSpPr>
      </xdr:nvSpPr>
      <xdr:spPr>
        <a:xfrm>
          <a:off x="21469350" y="113538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185"/>
        <xdr:cNvSpPr txBox="1">
          <a:spLocks noChangeArrowheads="1"/>
        </xdr:cNvSpPr>
      </xdr:nvSpPr>
      <xdr:spPr>
        <a:xfrm>
          <a:off x="21631275" y="117252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186"/>
        <xdr:cNvSpPr txBox="1">
          <a:spLocks noChangeArrowheads="1"/>
        </xdr:cNvSpPr>
      </xdr:nvSpPr>
      <xdr:spPr>
        <a:xfrm>
          <a:off x="21650325" y="116300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187"/>
        <xdr:cNvSpPr txBox="1">
          <a:spLocks noChangeArrowheads="1"/>
        </xdr:cNvSpPr>
      </xdr:nvSpPr>
      <xdr:spPr>
        <a:xfrm>
          <a:off x="21631275" y="144018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188"/>
        <xdr:cNvSpPr txBox="1">
          <a:spLocks noChangeArrowheads="1"/>
        </xdr:cNvSpPr>
      </xdr:nvSpPr>
      <xdr:spPr>
        <a:xfrm>
          <a:off x="17726025" y="140779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189"/>
        <xdr:cNvSpPr txBox="1">
          <a:spLocks noChangeArrowheads="1"/>
        </xdr:cNvSpPr>
      </xdr:nvSpPr>
      <xdr:spPr>
        <a:xfrm>
          <a:off x="21469350" y="136207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190"/>
        <xdr:cNvSpPr txBox="1">
          <a:spLocks noChangeArrowheads="1"/>
        </xdr:cNvSpPr>
      </xdr:nvSpPr>
      <xdr:spPr>
        <a:xfrm>
          <a:off x="21631275" y="139922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91"/>
        <xdr:cNvSpPr txBox="1">
          <a:spLocks noChangeArrowheads="1"/>
        </xdr:cNvSpPr>
      </xdr:nvSpPr>
      <xdr:spPr>
        <a:xfrm>
          <a:off x="21650325" y="138969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92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93"/>
        <xdr:cNvSpPr txBox="1">
          <a:spLocks noChangeArrowheads="1"/>
        </xdr:cNvSpPr>
      </xdr:nvSpPr>
      <xdr:spPr>
        <a:xfrm>
          <a:off x="17726025" y="163449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94"/>
        <xdr:cNvSpPr txBox="1">
          <a:spLocks noChangeArrowheads="1"/>
        </xdr:cNvSpPr>
      </xdr:nvSpPr>
      <xdr:spPr>
        <a:xfrm>
          <a:off x="21469350" y="158877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95"/>
        <xdr:cNvSpPr txBox="1">
          <a:spLocks noChangeArrowheads="1"/>
        </xdr:cNvSpPr>
      </xdr:nvSpPr>
      <xdr:spPr>
        <a:xfrm>
          <a:off x="21631275" y="162591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96"/>
        <xdr:cNvSpPr txBox="1">
          <a:spLocks noChangeArrowheads="1"/>
        </xdr:cNvSpPr>
      </xdr:nvSpPr>
      <xdr:spPr>
        <a:xfrm>
          <a:off x="21650325" y="161639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97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98"/>
        <xdr:cNvSpPr txBox="1">
          <a:spLocks noChangeArrowheads="1"/>
        </xdr:cNvSpPr>
      </xdr:nvSpPr>
      <xdr:spPr>
        <a:xfrm>
          <a:off x="17726025" y="186118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99"/>
        <xdr:cNvSpPr txBox="1">
          <a:spLocks noChangeArrowheads="1"/>
        </xdr:cNvSpPr>
      </xdr:nvSpPr>
      <xdr:spPr>
        <a:xfrm>
          <a:off x="21469350" y="181546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200"/>
        <xdr:cNvSpPr txBox="1">
          <a:spLocks noChangeArrowheads="1"/>
        </xdr:cNvSpPr>
      </xdr:nvSpPr>
      <xdr:spPr>
        <a:xfrm>
          <a:off x="21631275" y="185261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1"/>
        <xdr:cNvSpPr txBox="1">
          <a:spLocks noChangeArrowheads="1"/>
        </xdr:cNvSpPr>
      </xdr:nvSpPr>
      <xdr:spPr>
        <a:xfrm>
          <a:off x="21650325" y="184308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02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03"/>
        <xdr:cNvSpPr txBox="1">
          <a:spLocks noChangeArrowheads="1"/>
        </xdr:cNvSpPr>
      </xdr:nvSpPr>
      <xdr:spPr>
        <a:xfrm>
          <a:off x="17726025" y="208788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04"/>
        <xdr:cNvSpPr txBox="1">
          <a:spLocks noChangeArrowheads="1"/>
        </xdr:cNvSpPr>
      </xdr:nvSpPr>
      <xdr:spPr>
        <a:xfrm>
          <a:off x="21469350" y="204216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05"/>
        <xdr:cNvSpPr txBox="1">
          <a:spLocks noChangeArrowheads="1"/>
        </xdr:cNvSpPr>
      </xdr:nvSpPr>
      <xdr:spPr>
        <a:xfrm>
          <a:off x="21631275" y="207930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06"/>
        <xdr:cNvSpPr txBox="1">
          <a:spLocks noChangeArrowheads="1"/>
        </xdr:cNvSpPr>
      </xdr:nvSpPr>
      <xdr:spPr>
        <a:xfrm>
          <a:off x="21650325" y="206978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07"/>
        <xdr:cNvSpPr txBox="1">
          <a:spLocks noChangeArrowheads="1"/>
        </xdr:cNvSpPr>
      </xdr:nvSpPr>
      <xdr:spPr>
        <a:xfrm>
          <a:off x="21631275" y="166687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08"/>
        <xdr:cNvSpPr txBox="1">
          <a:spLocks noChangeArrowheads="1"/>
        </xdr:cNvSpPr>
      </xdr:nvSpPr>
      <xdr:spPr>
        <a:xfrm>
          <a:off x="21631275" y="189357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09"/>
        <xdr:cNvSpPr txBox="1">
          <a:spLocks noChangeArrowheads="1"/>
        </xdr:cNvSpPr>
      </xdr:nvSpPr>
      <xdr:spPr>
        <a:xfrm>
          <a:off x="21631275" y="212026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10"/>
        <xdr:cNvGraphicFramePr/>
      </xdr:nvGraphicFramePr>
      <xdr:xfrm>
        <a:off x="2971800" y="2238375"/>
        <a:ext cx="81153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211"/>
        <xdr:cNvSpPr txBox="1">
          <a:spLocks noChangeArrowheads="1"/>
        </xdr:cNvSpPr>
      </xdr:nvSpPr>
      <xdr:spPr>
        <a:xfrm>
          <a:off x="34823400" y="10848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212"/>
        <xdr:cNvSpPr txBox="1">
          <a:spLocks noChangeArrowheads="1"/>
        </xdr:cNvSpPr>
      </xdr:nvSpPr>
      <xdr:spPr>
        <a:xfrm>
          <a:off x="29727525" y="118205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213"/>
        <xdr:cNvSpPr txBox="1">
          <a:spLocks noChangeArrowheads="1"/>
        </xdr:cNvSpPr>
      </xdr:nvSpPr>
      <xdr:spPr>
        <a:xfrm>
          <a:off x="29165550" y="113252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214"/>
        <xdr:cNvSpPr txBox="1">
          <a:spLocks noChangeArrowheads="1"/>
        </xdr:cNvSpPr>
      </xdr:nvSpPr>
      <xdr:spPr>
        <a:xfrm>
          <a:off x="35071050" y="111156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215"/>
        <xdr:cNvSpPr txBox="1">
          <a:spLocks noChangeArrowheads="1"/>
        </xdr:cNvSpPr>
      </xdr:nvSpPr>
      <xdr:spPr>
        <a:xfrm>
          <a:off x="29727525" y="140874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216"/>
        <xdr:cNvSpPr txBox="1">
          <a:spLocks noChangeArrowheads="1"/>
        </xdr:cNvSpPr>
      </xdr:nvSpPr>
      <xdr:spPr>
        <a:xfrm>
          <a:off x="29165550" y="135921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217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218"/>
        <xdr:cNvSpPr txBox="1">
          <a:spLocks noChangeArrowheads="1"/>
        </xdr:cNvSpPr>
      </xdr:nvSpPr>
      <xdr:spPr>
        <a:xfrm>
          <a:off x="29727525" y="163544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219"/>
        <xdr:cNvSpPr txBox="1">
          <a:spLocks noChangeArrowheads="1"/>
        </xdr:cNvSpPr>
      </xdr:nvSpPr>
      <xdr:spPr>
        <a:xfrm>
          <a:off x="29165550" y="158591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22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221"/>
        <xdr:cNvSpPr txBox="1">
          <a:spLocks noChangeArrowheads="1"/>
        </xdr:cNvSpPr>
      </xdr:nvSpPr>
      <xdr:spPr>
        <a:xfrm>
          <a:off x="29727525" y="186213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222"/>
        <xdr:cNvSpPr txBox="1">
          <a:spLocks noChangeArrowheads="1"/>
        </xdr:cNvSpPr>
      </xdr:nvSpPr>
      <xdr:spPr>
        <a:xfrm>
          <a:off x="29165550" y="181260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223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224"/>
        <xdr:cNvSpPr txBox="1">
          <a:spLocks noChangeArrowheads="1"/>
        </xdr:cNvSpPr>
      </xdr:nvSpPr>
      <xdr:spPr>
        <a:xfrm>
          <a:off x="29727525" y="208883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225"/>
        <xdr:cNvSpPr txBox="1">
          <a:spLocks noChangeArrowheads="1"/>
        </xdr:cNvSpPr>
      </xdr:nvSpPr>
      <xdr:spPr>
        <a:xfrm>
          <a:off x="29165550" y="203930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226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227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228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229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230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231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232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233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234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235"/>
        <xdr:cNvSpPr txBox="1">
          <a:spLocks noChangeArrowheads="1"/>
        </xdr:cNvSpPr>
      </xdr:nvSpPr>
      <xdr:spPr>
        <a:xfrm>
          <a:off x="34823400" y="13115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236"/>
        <xdr:cNvSpPr txBox="1">
          <a:spLocks noChangeArrowheads="1"/>
        </xdr:cNvSpPr>
      </xdr:nvSpPr>
      <xdr:spPr>
        <a:xfrm>
          <a:off x="35071050" y="133826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237"/>
        <xdr:cNvSpPr txBox="1">
          <a:spLocks noChangeArrowheads="1"/>
        </xdr:cNvSpPr>
      </xdr:nvSpPr>
      <xdr:spPr>
        <a:xfrm>
          <a:off x="34823400" y="15382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238"/>
        <xdr:cNvSpPr txBox="1">
          <a:spLocks noChangeArrowheads="1"/>
        </xdr:cNvSpPr>
      </xdr:nvSpPr>
      <xdr:spPr>
        <a:xfrm>
          <a:off x="35071050" y="156495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239"/>
        <xdr:cNvSpPr txBox="1">
          <a:spLocks noChangeArrowheads="1"/>
        </xdr:cNvSpPr>
      </xdr:nvSpPr>
      <xdr:spPr>
        <a:xfrm>
          <a:off x="34823400" y="176498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240"/>
        <xdr:cNvSpPr txBox="1">
          <a:spLocks noChangeArrowheads="1"/>
        </xdr:cNvSpPr>
      </xdr:nvSpPr>
      <xdr:spPr>
        <a:xfrm>
          <a:off x="35071050" y="179165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241"/>
        <xdr:cNvSpPr txBox="1">
          <a:spLocks noChangeArrowheads="1"/>
        </xdr:cNvSpPr>
      </xdr:nvSpPr>
      <xdr:spPr>
        <a:xfrm>
          <a:off x="34823400" y="199167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242"/>
        <xdr:cNvSpPr txBox="1">
          <a:spLocks noChangeArrowheads="1"/>
        </xdr:cNvSpPr>
      </xdr:nvSpPr>
      <xdr:spPr>
        <a:xfrm>
          <a:off x="35071050" y="201834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243"/>
        <xdr:cNvGraphicFramePr/>
      </xdr:nvGraphicFramePr>
      <xdr:xfrm>
        <a:off x="28632150" y="2047875"/>
        <a:ext cx="953452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244"/>
        <xdr:cNvSpPr>
          <a:spLocks/>
        </xdr:cNvSpPr>
      </xdr:nvSpPr>
      <xdr:spPr>
        <a:xfrm flipH="1">
          <a:off x="31403925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245"/>
        <xdr:cNvSpPr txBox="1">
          <a:spLocks noChangeArrowheads="1"/>
        </xdr:cNvSpPr>
      </xdr:nvSpPr>
      <xdr:spPr>
        <a:xfrm>
          <a:off x="91154250" y="11363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246"/>
        <xdr:cNvSpPr txBox="1">
          <a:spLocks noChangeArrowheads="1"/>
        </xdr:cNvSpPr>
      </xdr:nvSpPr>
      <xdr:spPr>
        <a:xfrm>
          <a:off x="88011000" y="123158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247"/>
        <xdr:cNvSpPr txBox="1">
          <a:spLocks noChangeArrowheads="1"/>
        </xdr:cNvSpPr>
      </xdr:nvSpPr>
      <xdr:spPr>
        <a:xfrm>
          <a:off x="91401900" y="116300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248"/>
        <xdr:cNvSpPr txBox="1">
          <a:spLocks noChangeArrowheads="1"/>
        </xdr:cNvSpPr>
      </xdr:nvSpPr>
      <xdr:spPr>
        <a:xfrm>
          <a:off x="88011000" y="145827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249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250"/>
        <xdr:cNvSpPr txBox="1">
          <a:spLocks noChangeArrowheads="1"/>
        </xdr:cNvSpPr>
      </xdr:nvSpPr>
      <xdr:spPr>
        <a:xfrm>
          <a:off x="88011000" y="16849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251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252"/>
        <xdr:cNvSpPr txBox="1">
          <a:spLocks noChangeArrowheads="1"/>
        </xdr:cNvSpPr>
      </xdr:nvSpPr>
      <xdr:spPr>
        <a:xfrm>
          <a:off x="88011000" y="19116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253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254"/>
        <xdr:cNvSpPr txBox="1">
          <a:spLocks noChangeArrowheads="1"/>
        </xdr:cNvSpPr>
      </xdr:nvSpPr>
      <xdr:spPr>
        <a:xfrm>
          <a:off x="88011000" y="21383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255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256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257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258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259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260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261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262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263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264"/>
        <xdr:cNvSpPr txBox="1">
          <a:spLocks noChangeArrowheads="1"/>
        </xdr:cNvSpPr>
      </xdr:nvSpPr>
      <xdr:spPr>
        <a:xfrm>
          <a:off x="91154250" y="136302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265"/>
        <xdr:cNvSpPr txBox="1">
          <a:spLocks noChangeArrowheads="1"/>
        </xdr:cNvSpPr>
      </xdr:nvSpPr>
      <xdr:spPr>
        <a:xfrm>
          <a:off x="91401900" y="138969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266"/>
        <xdr:cNvSpPr txBox="1">
          <a:spLocks noChangeArrowheads="1"/>
        </xdr:cNvSpPr>
      </xdr:nvSpPr>
      <xdr:spPr>
        <a:xfrm>
          <a:off x="91154250" y="15897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267"/>
        <xdr:cNvSpPr txBox="1">
          <a:spLocks noChangeArrowheads="1"/>
        </xdr:cNvSpPr>
      </xdr:nvSpPr>
      <xdr:spPr>
        <a:xfrm>
          <a:off x="91401900" y="161639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268"/>
        <xdr:cNvSpPr txBox="1">
          <a:spLocks noChangeArrowheads="1"/>
        </xdr:cNvSpPr>
      </xdr:nvSpPr>
      <xdr:spPr>
        <a:xfrm>
          <a:off x="91154250" y="18164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269"/>
        <xdr:cNvSpPr txBox="1">
          <a:spLocks noChangeArrowheads="1"/>
        </xdr:cNvSpPr>
      </xdr:nvSpPr>
      <xdr:spPr>
        <a:xfrm>
          <a:off x="91401900" y="184308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270"/>
        <xdr:cNvSpPr txBox="1">
          <a:spLocks noChangeArrowheads="1"/>
        </xdr:cNvSpPr>
      </xdr:nvSpPr>
      <xdr:spPr>
        <a:xfrm>
          <a:off x="91154250" y="20431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271"/>
        <xdr:cNvSpPr txBox="1">
          <a:spLocks noChangeArrowheads="1"/>
        </xdr:cNvSpPr>
      </xdr:nvSpPr>
      <xdr:spPr>
        <a:xfrm>
          <a:off x="91401900" y="206978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272"/>
        <xdr:cNvGraphicFramePr/>
      </xdr:nvGraphicFramePr>
      <xdr:xfrm>
        <a:off x="69275325" y="381000"/>
        <a:ext cx="8401050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273"/>
        <xdr:cNvSpPr>
          <a:spLocks/>
        </xdr:cNvSpPr>
      </xdr:nvSpPr>
      <xdr:spPr>
        <a:xfrm flipH="1">
          <a:off x="66370200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274"/>
        <xdr:cNvSpPr txBox="1">
          <a:spLocks noChangeArrowheads="1"/>
        </xdr:cNvSpPr>
      </xdr:nvSpPr>
      <xdr:spPr>
        <a:xfrm>
          <a:off x="88011000" y="235267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275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276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277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278"/>
        <xdr:cNvSpPr txBox="1">
          <a:spLocks noChangeArrowheads="1"/>
        </xdr:cNvSpPr>
      </xdr:nvSpPr>
      <xdr:spPr>
        <a:xfrm>
          <a:off x="91154250" y="226695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279"/>
        <xdr:cNvSpPr txBox="1">
          <a:spLocks noChangeArrowheads="1"/>
        </xdr:cNvSpPr>
      </xdr:nvSpPr>
      <xdr:spPr>
        <a:xfrm>
          <a:off x="91401900" y="229076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280"/>
        <xdr:cNvSpPr txBox="1">
          <a:spLocks noChangeArrowheads="1"/>
        </xdr:cNvSpPr>
      </xdr:nvSpPr>
      <xdr:spPr>
        <a:xfrm>
          <a:off x="88011000" y="256127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281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282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283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284"/>
        <xdr:cNvSpPr txBox="1">
          <a:spLocks noChangeArrowheads="1"/>
        </xdr:cNvSpPr>
      </xdr:nvSpPr>
      <xdr:spPr>
        <a:xfrm>
          <a:off x="91154250" y="247554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285"/>
        <xdr:cNvSpPr txBox="1">
          <a:spLocks noChangeArrowheads="1"/>
        </xdr:cNvSpPr>
      </xdr:nvSpPr>
      <xdr:spPr>
        <a:xfrm>
          <a:off x="91401900" y="249936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286"/>
        <xdr:cNvSpPr txBox="1">
          <a:spLocks noChangeArrowheads="1"/>
        </xdr:cNvSpPr>
      </xdr:nvSpPr>
      <xdr:spPr>
        <a:xfrm>
          <a:off x="88011000" y="276987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287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288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289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290"/>
        <xdr:cNvSpPr txBox="1">
          <a:spLocks noChangeArrowheads="1"/>
        </xdr:cNvSpPr>
      </xdr:nvSpPr>
      <xdr:spPr>
        <a:xfrm>
          <a:off x="91154250" y="268414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291"/>
        <xdr:cNvSpPr txBox="1">
          <a:spLocks noChangeArrowheads="1"/>
        </xdr:cNvSpPr>
      </xdr:nvSpPr>
      <xdr:spPr>
        <a:xfrm>
          <a:off x="91401900" y="270795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292"/>
        <xdr:cNvSpPr txBox="1">
          <a:spLocks noChangeArrowheads="1"/>
        </xdr:cNvSpPr>
      </xdr:nvSpPr>
      <xdr:spPr>
        <a:xfrm>
          <a:off x="88011000" y="297846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293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294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295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296"/>
        <xdr:cNvSpPr txBox="1">
          <a:spLocks noChangeArrowheads="1"/>
        </xdr:cNvSpPr>
      </xdr:nvSpPr>
      <xdr:spPr>
        <a:xfrm>
          <a:off x="91154250" y="289274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297"/>
        <xdr:cNvSpPr txBox="1">
          <a:spLocks noChangeArrowheads="1"/>
        </xdr:cNvSpPr>
      </xdr:nvSpPr>
      <xdr:spPr>
        <a:xfrm>
          <a:off x="91401900" y="291655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298"/>
        <xdr:cNvSpPr txBox="1">
          <a:spLocks noChangeArrowheads="1"/>
        </xdr:cNvSpPr>
      </xdr:nvSpPr>
      <xdr:spPr>
        <a:xfrm>
          <a:off x="88011000" y="318706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299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300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301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302"/>
        <xdr:cNvSpPr txBox="1">
          <a:spLocks noChangeArrowheads="1"/>
        </xdr:cNvSpPr>
      </xdr:nvSpPr>
      <xdr:spPr>
        <a:xfrm>
          <a:off x="91154250" y="310134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303"/>
        <xdr:cNvSpPr txBox="1">
          <a:spLocks noChangeArrowheads="1"/>
        </xdr:cNvSpPr>
      </xdr:nvSpPr>
      <xdr:spPr>
        <a:xfrm>
          <a:off x="91401900" y="312515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304"/>
        <xdr:cNvSpPr txBox="1">
          <a:spLocks noChangeArrowheads="1"/>
        </xdr:cNvSpPr>
      </xdr:nvSpPr>
      <xdr:spPr>
        <a:xfrm>
          <a:off x="88011000" y="339566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305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306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307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308"/>
        <xdr:cNvSpPr txBox="1">
          <a:spLocks noChangeArrowheads="1"/>
        </xdr:cNvSpPr>
      </xdr:nvSpPr>
      <xdr:spPr>
        <a:xfrm>
          <a:off x="91154250" y="330993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309"/>
        <xdr:cNvSpPr txBox="1">
          <a:spLocks noChangeArrowheads="1"/>
        </xdr:cNvSpPr>
      </xdr:nvSpPr>
      <xdr:spPr>
        <a:xfrm>
          <a:off x="91401900" y="333375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310"/>
        <xdr:cNvSpPr txBox="1">
          <a:spLocks noChangeArrowheads="1"/>
        </xdr:cNvSpPr>
      </xdr:nvSpPr>
      <xdr:spPr>
        <a:xfrm>
          <a:off x="88011000" y="360426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311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312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313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314"/>
        <xdr:cNvSpPr txBox="1">
          <a:spLocks noChangeArrowheads="1"/>
        </xdr:cNvSpPr>
      </xdr:nvSpPr>
      <xdr:spPr>
        <a:xfrm>
          <a:off x="91154250" y="351853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315"/>
        <xdr:cNvSpPr txBox="1">
          <a:spLocks noChangeArrowheads="1"/>
        </xdr:cNvSpPr>
      </xdr:nvSpPr>
      <xdr:spPr>
        <a:xfrm>
          <a:off x="91401900" y="354234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316"/>
        <xdr:cNvSpPr txBox="1">
          <a:spLocks noChangeArrowheads="1"/>
        </xdr:cNvSpPr>
      </xdr:nvSpPr>
      <xdr:spPr>
        <a:xfrm>
          <a:off x="88011000" y="38128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317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318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319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320"/>
        <xdr:cNvSpPr txBox="1">
          <a:spLocks noChangeArrowheads="1"/>
        </xdr:cNvSpPr>
      </xdr:nvSpPr>
      <xdr:spPr>
        <a:xfrm>
          <a:off x="91154250" y="372713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321"/>
        <xdr:cNvSpPr txBox="1">
          <a:spLocks noChangeArrowheads="1"/>
        </xdr:cNvSpPr>
      </xdr:nvSpPr>
      <xdr:spPr>
        <a:xfrm>
          <a:off x="91401900" y="375094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7</xdr:col>
      <xdr:colOff>1076325</xdr:colOff>
      <xdr:row>3</xdr:row>
      <xdr:rowOff>104775</xdr:rowOff>
    </xdr:from>
    <xdr:to>
      <xdr:col>8</xdr:col>
      <xdr:colOff>295275</xdr:colOff>
      <xdr:row>3</xdr:row>
      <xdr:rowOff>104775</xdr:rowOff>
    </xdr:to>
    <xdr:sp>
      <xdr:nvSpPr>
        <xdr:cNvPr id="141" name="Line 322"/>
        <xdr:cNvSpPr>
          <a:spLocks/>
        </xdr:cNvSpPr>
      </xdr:nvSpPr>
      <xdr:spPr>
        <a:xfrm flipH="1">
          <a:off x="7077075" y="952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323"/>
        <xdr:cNvSpPr>
          <a:spLocks/>
        </xdr:cNvSpPr>
      </xdr:nvSpPr>
      <xdr:spPr>
        <a:xfrm flipV="1">
          <a:off x="11715750" y="3752850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324"/>
        <xdr:cNvSpPr>
          <a:spLocks/>
        </xdr:cNvSpPr>
      </xdr:nvSpPr>
      <xdr:spPr>
        <a:xfrm flipV="1">
          <a:off x="39033450" y="3762375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325"/>
        <xdr:cNvSpPr>
          <a:spLocks/>
        </xdr:cNvSpPr>
      </xdr:nvSpPr>
      <xdr:spPr>
        <a:xfrm flipH="1" flipV="1">
          <a:off x="63817500" y="7400925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326"/>
        <xdr:cNvSpPr>
          <a:spLocks/>
        </xdr:cNvSpPr>
      </xdr:nvSpPr>
      <xdr:spPr>
        <a:xfrm flipH="1" flipV="1">
          <a:off x="28956000" y="881062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704850</xdr:colOff>
      <xdr:row>55</xdr:row>
      <xdr:rowOff>76200</xdr:rowOff>
    </xdr:from>
    <xdr:to>
      <xdr:col>28</xdr:col>
      <xdr:colOff>1409700</xdr:colOff>
      <xdr:row>55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545550" y="120396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54</xdr:row>
      <xdr:rowOff>0</xdr:rowOff>
    </xdr:from>
    <xdr:to>
      <xdr:col>24</xdr:col>
      <xdr:colOff>114300</xdr:colOff>
      <xdr:row>54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640300" y="117157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52</xdr:row>
      <xdr:rowOff>38100</xdr:rowOff>
    </xdr:from>
    <xdr:to>
      <xdr:col>28</xdr:col>
      <xdr:colOff>1314450</xdr:colOff>
      <xdr:row>52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383625" y="112585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53</xdr:row>
      <xdr:rowOff>161925</xdr:rowOff>
    </xdr:from>
    <xdr:to>
      <xdr:col>28</xdr:col>
      <xdr:colOff>1409700</xdr:colOff>
      <xdr:row>53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545550" y="116300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53</xdr:row>
      <xdr:rowOff>66675</xdr:rowOff>
    </xdr:from>
    <xdr:to>
      <xdr:col>29</xdr:col>
      <xdr:colOff>9525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564600" y="115347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64</xdr:row>
      <xdr:rowOff>76200</xdr:rowOff>
    </xdr:from>
    <xdr:to>
      <xdr:col>28</xdr:col>
      <xdr:colOff>1409700</xdr:colOff>
      <xdr:row>64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545550" y="143065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63</xdr:row>
      <xdr:rowOff>0</xdr:rowOff>
    </xdr:from>
    <xdr:to>
      <xdr:col>24</xdr:col>
      <xdr:colOff>114300</xdr:colOff>
      <xdr:row>63</xdr:row>
      <xdr:rowOff>219075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7640300" y="139827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61</xdr:row>
      <xdr:rowOff>38100</xdr:rowOff>
    </xdr:from>
    <xdr:to>
      <xdr:col>28</xdr:col>
      <xdr:colOff>1314450</xdr:colOff>
      <xdr:row>61</xdr:row>
      <xdr:rowOff>200025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1383625" y="135255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62</xdr:row>
      <xdr:rowOff>161925</xdr:rowOff>
    </xdr:from>
    <xdr:to>
      <xdr:col>28</xdr:col>
      <xdr:colOff>1409700</xdr:colOff>
      <xdr:row>62</xdr:row>
      <xdr:rowOff>247650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1545550" y="138969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62</xdr:row>
      <xdr:rowOff>66675</xdr:rowOff>
    </xdr:from>
    <xdr:to>
      <xdr:col>29</xdr:col>
      <xdr:colOff>9525</xdr:colOff>
      <xdr:row>63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1564600" y="138017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72</xdr:row>
      <xdr:rowOff>0</xdr:rowOff>
    </xdr:from>
    <xdr:to>
      <xdr:col>24</xdr:col>
      <xdr:colOff>114300</xdr:colOff>
      <xdr:row>72</xdr:row>
      <xdr:rowOff>219075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640300" y="162496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70</xdr:row>
      <xdr:rowOff>38100</xdr:rowOff>
    </xdr:from>
    <xdr:to>
      <xdr:col>28</xdr:col>
      <xdr:colOff>1314450</xdr:colOff>
      <xdr:row>70</xdr:row>
      <xdr:rowOff>200025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1383625" y="157924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71</xdr:row>
      <xdr:rowOff>161925</xdr:rowOff>
    </xdr:from>
    <xdr:to>
      <xdr:col>28</xdr:col>
      <xdr:colOff>1409700</xdr:colOff>
      <xdr:row>71</xdr:row>
      <xdr:rowOff>247650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1545550" y="161639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71</xdr:row>
      <xdr:rowOff>66675</xdr:rowOff>
    </xdr:from>
    <xdr:to>
      <xdr:col>29</xdr:col>
      <xdr:colOff>9525</xdr:colOff>
      <xdr:row>72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1564600" y="160686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81</xdr:row>
      <xdr:rowOff>0</xdr:rowOff>
    </xdr:from>
    <xdr:to>
      <xdr:col>24</xdr:col>
      <xdr:colOff>114300</xdr:colOff>
      <xdr:row>81</xdr:row>
      <xdr:rowOff>219075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7640300" y="185166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79</xdr:row>
      <xdr:rowOff>38100</xdr:rowOff>
    </xdr:from>
    <xdr:to>
      <xdr:col>28</xdr:col>
      <xdr:colOff>1314450</xdr:colOff>
      <xdr:row>79</xdr:row>
      <xdr:rowOff>200025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383625" y="1805940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80</xdr:row>
      <xdr:rowOff>161925</xdr:rowOff>
    </xdr:from>
    <xdr:to>
      <xdr:col>28</xdr:col>
      <xdr:colOff>1409700</xdr:colOff>
      <xdr:row>80</xdr:row>
      <xdr:rowOff>247650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1545550" y="1843087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80</xdr:row>
      <xdr:rowOff>66675</xdr:rowOff>
    </xdr:from>
    <xdr:to>
      <xdr:col>29</xdr:col>
      <xdr:colOff>9525</xdr:colOff>
      <xdr:row>81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1564600" y="1833562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22</xdr:col>
      <xdr:colOff>561975</xdr:colOff>
      <xdr:row>90</xdr:row>
      <xdr:rowOff>0</xdr:rowOff>
    </xdr:from>
    <xdr:to>
      <xdr:col>24</xdr:col>
      <xdr:colOff>114300</xdr:colOff>
      <xdr:row>90</xdr:row>
      <xdr:rowOff>219075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640300" y="207835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542925</xdr:colOff>
      <xdr:row>88</xdr:row>
      <xdr:rowOff>38100</xdr:rowOff>
    </xdr:from>
    <xdr:to>
      <xdr:col>28</xdr:col>
      <xdr:colOff>1314450</xdr:colOff>
      <xdr:row>88</xdr:row>
      <xdr:rowOff>200025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1383625" y="20326350"/>
          <a:ext cx="771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89</xdr:row>
      <xdr:rowOff>161925</xdr:rowOff>
    </xdr:from>
    <xdr:to>
      <xdr:col>28</xdr:col>
      <xdr:colOff>1409700</xdr:colOff>
      <xdr:row>89</xdr:row>
      <xdr:rowOff>247650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1545550" y="206978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723900</xdr:colOff>
      <xdr:row>89</xdr:row>
      <xdr:rowOff>66675</xdr:rowOff>
    </xdr:from>
    <xdr:to>
      <xdr:col>29</xdr:col>
      <xdr:colOff>9525</xdr:colOff>
      <xdr:row>90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564600" y="20602575"/>
          <a:ext cx="1000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73</xdr:row>
      <xdr:rowOff>76200</xdr:rowOff>
    </xdr:from>
    <xdr:to>
      <xdr:col>28</xdr:col>
      <xdr:colOff>1409700</xdr:colOff>
      <xdr:row>73</xdr:row>
      <xdr:rowOff>238125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1545550" y="165735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82</xdr:row>
      <xdr:rowOff>76200</xdr:rowOff>
    </xdr:from>
    <xdr:to>
      <xdr:col>28</xdr:col>
      <xdr:colOff>1409700</xdr:colOff>
      <xdr:row>82</xdr:row>
      <xdr:rowOff>238125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1545550" y="188404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28</xdr:col>
      <xdr:colOff>704850</xdr:colOff>
      <xdr:row>91</xdr:row>
      <xdr:rowOff>76200</xdr:rowOff>
    </xdr:from>
    <xdr:to>
      <xdr:col>28</xdr:col>
      <xdr:colOff>1409700</xdr:colOff>
      <xdr:row>91</xdr:row>
      <xdr:rowOff>238125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1545550" y="21107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12</xdr:col>
      <xdr:colOff>19050</xdr:colOff>
      <xdr:row>34</xdr:row>
      <xdr:rowOff>28575</xdr:rowOff>
    </xdr:to>
    <xdr:graphicFrame>
      <xdr:nvGraphicFramePr>
        <xdr:cNvPr id="29" name="Chart 29"/>
        <xdr:cNvGraphicFramePr/>
      </xdr:nvGraphicFramePr>
      <xdr:xfrm>
        <a:off x="2971800" y="2057400"/>
        <a:ext cx="8029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504825</xdr:colOff>
      <xdr:row>50</xdr:row>
      <xdr:rowOff>47625</xdr:rowOff>
    </xdr:from>
    <xdr:to>
      <xdr:col>42</xdr:col>
      <xdr:colOff>1409700</xdr:colOff>
      <xdr:row>50</xdr:row>
      <xdr:rowOff>190500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4737675" y="107537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54</xdr:row>
      <xdr:rowOff>9525</xdr:rowOff>
    </xdr:from>
    <xdr:to>
      <xdr:col>39</xdr:col>
      <xdr:colOff>114300</xdr:colOff>
      <xdr:row>54</xdr:row>
      <xdr:rowOff>171450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9641800" y="117252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52</xdr:row>
      <xdr:rowOff>9525</xdr:rowOff>
    </xdr:from>
    <xdr:to>
      <xdr:col>38</xdr:col>
      <xdr:colOff>114300</xdr:colOff>
      <xdr:row>52</xdr:row>
      <xdr:rowOff>161925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079825" y="112299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51</xdr:row>
      <xdr:rowOff>66675</xdr:rowOff>
    </xdr:from>
    <xdr:to>
      <xdr:col>43</xdr:col>
      <xdr:colOff>38100</xdr:colOff>
      <xdr:row>51</xdr:row>
      <xdr:rowOff>228600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34985325" y="110204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63</xdr:row>
      <xdr:rowOff>9525</xdr:rowOff>
    </xdr:from>
    <xdr:to>
      <xdr:col>39</xdr:col>
      <xdr:colOff>114300</xdr:colOff>
      <xdr:row>63</xdr:row>
      <xdr:rowOff>171450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9641800" y="139922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61</xdr:row>
      <xdr:rowOff>9525</xdr:rowOff>
    </xdr:from>
    <xdr:to>
      <xdr:col>38</xdr:col>
      <xdr:colOff>114300</xdr:colOff>
      <xdr:row>61</xdr:row>
      <xdr:rowOff>161925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9079825" y="134969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72</xdr:row>
      <xdr:rowOff>9525</xdr:rowOff>
    </xdr:from>
    <xdr:to>
      <xdr:col>39</xdr:col>
      <xdr:colOff>114300</xdr:colOff>
      <xdr:row>72</xdr:row>
      <xdr:rowOff>171450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29641800" y="162591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70</xdr:row>
      <xdr:rowOff>9525</xdr:rowOff>
    </xdr:from>
    <xdr:to>
      <xdr:col>38</xdr:col>
      <xdr:colOff>114300</xdr:colOff>
      <xdr:row>70</xdr:row>
      <xdr:rowOff>161925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079825" y="157638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81</xdr:row>
      <xdr:rowOff>9525</xdr:rowOff>
    </xdr:from>
    <xdr:to>
      <xdr:col>39</xdr:col>
      <xdr:colOff>114300</xdr:colOff>
      <xdr:row>81</xdr:row>
      <xdr:rowOff>171450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29641800" y="1852612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79</xdr:row>
      <xdr:rowOff>9525</xdr:rowOff>
    </xdr:from>
    <xdr:to>
      <xdr:col>38</xdr:col>
      <xdr:colOff>114300</xdr:colOff>
      <xdr:row>79</xdr:row>
      <xdr:rowOff>161925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9079825" y="1803082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37</xdr:col>
      <xdr:colOff>561975</xdr:colOff>
      <xdr:row>90</xdr:row>
      <xdr:rowOff>9525</xdr:rowOff>
    </xdr:from>
    <xdr:to>
      <xdr:col>39</xdr:col>
      <xdr:colOff>114300</xdr:colOff>
      <xdr:row>90</xdr:row>
      <xdr:rowOff>171450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9641800" y="20793075"/>
          <a:ext cx="1076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533400</xdr:colOff>
      <xdr:row>88</xdr:row>
      <xdr:rowOff>9525</xdr:rowOff>
    </xdr:from>
    <xdr:to>
      <xdr:col>38</xdr:col>
      <xdr:colOff>114300</xdr:colOff>
      <xdr:row>88</xdr:row>
      <xdr:rowOff>161925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9079825" y="202977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59</xdr:row>
      <xdr:rowOff>47625</xdr:rowOff>
    </xdr:from>
    <xdr:to>
      <xdr:col>42</xdr:col>
      <xdr:colOff>1409700</xdr:colOff>
      <xdr:row>59</xdr:row>
      <xdr:rowOff>190500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34737675" y="130206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60</xdr:row>
      <xdr:rowOff>66675</xdr:rowOff>
    </xdr:from>
    <xdr:to>
      <xdr:col>43</xdr:col>
      <xdr:colOff>38100</xdr:colOff>
      <xdr:row>60</xdr:row>
      <xdr:rowOff>228600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34985325" y="132873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68</xdr:row>
      <xdr:rowOff>47625</xdr:rowOff>
    </xdr:from>
    <xdr:to>
      <xdr:col>42</xdr:col>
      <xdr:colOff>1409700</xdr:colOff>
      <xdr:row>68</xdr:row>
      <xdr:rowOff>190500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34737675" y="152876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69</xdr:row>
      <xdr:rowOff>66675</xdr:rowOff>
    </xdr:from>
    <xdr:to>
      <xdr:col>43</xdr:col>
      <xdr:colOff>38100</xdr:colOff>
      <xdr:row>69</xdr:row>
      <xdr:rowOff>228600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4985325" y="155543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77</xdr:row>
      <xdr:rowOff>47625</xdr:rowOff>
    </xdr:from>
    <xdr:to>
      <xdr:col>42</xdr:col>
      <xdr:colOff>1409700</xdr:colOff>
      <xdr:row>77</xdr:row>
      <xdr:rowOff>190500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4737675" y="175545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78</xdr:row>
      <xdr:rowOff>66675</xdr:rowOff>
    </xdr:from>
    <xdr:to>
      <xdr:col>43</xdr:col>
      <xdr:colOff>38100</xdr:colOff>
      <xdr:row>78</xdr:row>
      <xdr:rowOff>228600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4985325" y="1782127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504825</xdr:colOff>
      <xdr:row>86</xdr:row>
      <xdr:rowOff>47625</xdr:rowOff>
    </xdr:from>
    <xdr:to>
      <xdr:col>42</xdr:col>
      <xdr:colOff>1409700</xdr:colOff>
      <xdr:row>86</xdr:row>
      <xdr:rowOff>190500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4737675" y="198215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42</xdr:col>
      <xdr:colOff>752475</xdr:colOff>
      <xdr:row>87</xdr:row>
      <xdr:rowOff>66675</xdr:rowOff>
    </xdr:from>
    <xdr:to>
      <xdr:col>43</xdr:col>
      <xdr:colOff>38100</xdr:colOff>
      <xdr:row>87</xdr:row>
      <xdr:rowOff>228600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34985325" y="20088225"/>
          <a:ext cx="1009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36</xdr:col>
      <xdr:colOff>0</xdr:colOff>
      <xdr:row>7</xdr:row>
      <xdr:rowOff>19050</xdr:rowOff>
    </xdr:from>
    <xdr:to>
      <xdr:col>45</xdr:col>
      <xdr:colOff>19050</xdr:colOff>
      <xdr:row>32</xdr:row>
      <xdr:rowOff>114300</xdr:rowOff>
    </xdr:to>
    <xdr:graphicFrame>
      <xdr:nvGraphicFramePr>
        <xdr:cNvPr id="62" name="Chart 62"/>
        <xdr:cNvGraphicFramePr/>
      </xdr:nvGraphicFramePr>
      <xdr:xfrm>
        <a:off x="28546425" y="1857375"/>
        <a:ext cx="95726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714375</xdr:colOff>
      <xdr:row>2</xdr:row>
      <xdr:rowOff>190500</xdr:rowOff>
    </xdr:from>
    <xdr:to>
      <xdr:col>40</xdr:col>
      <xdr:colOff>28575</xdr:colOff>
      <xdr:row>2</xdr:row>
      <xdr:rowOff>190500</xdr:rowOff>
    </xdr:to>
    <xdr:sp>
      <xdr:nvSpPr>
        <xdr:cNvPr id="63" name="Line 63"/>
        <xdr:cNvSpPr>
          <a:spLocks/>
        </xdr:cNvSpPr>
      </xdr:nvSpPr>
      <xdr:spPr>
        <a:xfrm flipH="1">
          <a:off x="31318200" y="742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504825</xdr:colOff>
      <xdr:row>52</xdr:row>
      <xdr:rowOff>47625</xdr:rowOff>
    </xdr:from>
    <xdr:to>
      <xdr:col>121</xdr:col>
      <xdr:colOff>1409700</xdr:colOff>
      <xdr:row>52</xdr:row>
      <xdr:rowOff>190500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91106625" y="11268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56</xdr:row>
      <xdr:rowOff>9525</xdr:rowOff>
    </xdr:from>
    <xdr:to>
      <xdr:col>118</xdr:col>
      <xdr:colOff>114300</xdr:colOff>
      <xdr:row>56</xdr:row>
      <xdr:rowOff>171450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87963375" y="122205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53</xdr:row>
      <xdr:rowOff>66675</xdr:rowOff>
    </xdr:from>
    <xdr:to>
      <xdr:col>122</xdr:col>
      <xdr:colOff>38100</xdr:colOff>
      <xdr:row>53</xdr:row>
      <xdr:rowOff>228600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91354275" y="115347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65</xdr:row>
      <xdr:rowOff>9525</xdr:rowOff>
    </xdr:from>
    <xdr:to>
      <xdr:col>118</xdr:col>
      <xdr:colOff>114300</xdr:colOff>
      <xdr:row>65</xdr:row>
      <xdr:rowOff>171450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87963375" y="144875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74</xdr:row>
      <xdr:rowOff>9525</xdr:rowOff>
    </xdr:from>
    <xdr:to>
      <xdr:col>118</xdr:col>
      <xdr:colOff>114300</xdr:colOff>
      <xdr:row>74</xdr:row>
      <xdr:rowOff>171450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87963375" y="16754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83</xdr:row>
      <xdr:rowOff>9525</xdr:rowOff>
    </xdr:from>
    <xdr:to>
      <xdr:col>118</xdr:col>
      <xdr:colOff>114300</xdr:colOff>
      <xdr:row>83</xdr:row>
      <xdr:rowOff>171450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87963375" y="19021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92</xdr:row>
      <xdr:rowOff>9525</xdr:rowOff>
    </xdr:from>
    <xdr:to>
      <xdr:col>118</xdr:col>
      <xdr:colOff>114300</xdr:colOff>
      <xdr:row>92</xdr:row>
      <xdr:rowOff>171450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87963375" y="21288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61</xdr:row>
      <xdr:rowOff>47625</xdr:rowOff>
    </xdr:from>
    <xdr:to>
      <xdr:col>121</xdr:col>
      <xdr:colOff>1409700</xdr:colOff>
      <xdr:row>61</xdr:row>
      <xdr:rowOff>190500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91106625" y="135350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62</xdr:row>
      <xdr:rowOff>66675</xdr:rowOff>
    </xdr:from>
    <xdr:to>
      <xdr:col>122</xdr:col>
      <xdr:colOff>38100</xdr:colOff>
      <xdr:row>62</xdr:row>
      <xdr:rowOff>228600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91354275" y="138017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70</xdr:row>
      <xdr:rowOff>47625</xdr:rowOff>
    </xdr:from>
    <xdr:to>
      <xdr:col>121</xdr:col>
      <xdr:colOff>1409700</xdr:colOff>
      <xdr:row>70</xdr:row>
      <xdr:rowOff>190500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91106625" y="158019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71</xdr:row>
      <xdr:rowOff>66675</xdr:rowOff>
    </xdr:from>
    <xdr:to>
      <xdr:col>122</xdr:col>
      <xdr:colOff>38100</xdr:colOff>
      <xdr:row>71</xdr:row>
      <xdr:rowOff>228600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91354275" y="160686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79</xdr:row>
      <xdr:rowOff>47625</xdr:rowOff>
    </xdr:from>
    <xdr:to>
      <xdr:col>121</xdr:col>
      <xdr:colOff>1409700</xdr:colOff>
      <xdr:row>79</xdr:row>
      <xdr:rowOff>190500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91106625" y="180689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80</xdr:row>
      <xdr:rowOff>66675</xdr:rowOff>
    </xdr:from>
    <xdr:to>
      <xdr:col>122</xdr:col>
      <xdr:colOff>38100</xdr:colOff>
      <xdr:row>80</xdr:row>
      <xdr:rowOff>228600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91354275" y="1833562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88</xdr:row>
      <xdr:rowOff>47625</xdr:rowOff>
    </xdr:from>
    <xdr:to>
      <xdr:col>121</xdr:col>
      <xdr:colOff>1409700</xdr:colOff>
      <xdr:row>88</xdr:row>
      <xdr:rowOff>190500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91106625" y="203358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89</xdr:row>
      <xdr:rowOff>66675</xdr:rowOff>
    </xdr:from>
    <xdr:to>
      <xdr:col>122</xdr:col>
      <xdr:colOff>38100</xdr:colOff>
      <xdr:row>89</xdr:row>
      <xdr:rowOff>228600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91354275" y="20602575"/>
          <a:ext cx="962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87</xdr:col>
      <xdr:colOff>1400175</xdr:colOff>
      <xdr:row>1</xdr:row>
      <xdr:rowOff>85725</xdr:rowOff>
    </xdr:from>
    <xdr:to>
      <xdr:col>100</xdr:col>
      <xdr:colOff>152400</xdr:colOff>
      <xdr:row>30</xdr:row>
      <xdr:rowOff>0</xdr:rowOff>
    </xdr:to>
    <xdr:graphicFrame>
      <xdr:nvGraphicFramePr>
        <xdr:cNvPr id="91" name="Chart 91"/>
        <xdr:cNvGraphicFramePr/>
      </xdr:nvGraphicFramePr>
      <xdr:xfrm>
        <a:off x="69227700" y="381000"/>
        <a:ext cx="8401050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85</xdr:col>
      <xdr:colOff>714375</xdr:colOff>
      <xdr:row>3</xdr:row>
      <xdr:rowOff>114300</xdr:rowOff>
    </xdr:from>
    <xdr:to>
      <xdr:col>86</xdr:col>
      <xdr:colOff>28575</xdr:colOff>
      <xdr:row>3</xdr:row>
      <xdr:rowOff>114300</xdr:rowOff>
    </xdr:to>
    <xdr:sp>
      <xdr:nvSpPr>
        <xdr:cNvPr id="92" name="Line 92"/>
        <xdr:cNvSpPr>
          <a:spLocks/>
        </xdr:cNvSpPr>
      </xdr:nvSpPr>
      <xdr:spPr>
        <a:xfrm flipH="1">
          <a:off x="66322575" y="962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561975</xdr:colOff>
      <xdr:row>101</xdr:row>
      <xdr:rowOff>9525</xdr:rowOff>
    </xdr:from>
    <xdr:to>
      <xdr:col>118</xdr:col>
      <xdr:colOff>114300</xdr:colOff>
      <xdr:row>101</xdr:row>
      <xdr:rowOff>171450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87963375" y="234315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97</xdr:row>
      <xdr:rowOff>47625</xdr:rowOff>
    </xdr:from>
    <xdr:to>
      <xdr:col>121</xdr:col>
      <xdr:colOff>1409700</xdr:colOff>
      <xdr:row>97</xdr:row>
      <xdr:rowOff>190500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91106625" y="225742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98</xdr:row>
      <xdr:rowOff>66675</xdr:rowOff>
    </xdr:from>
    <xdr:to>
      <xdr:col>122</xdr:col>
      <xdr:colOff>38100</xdr:colOff>
      <xdr:row>98</xdr:row>
      <xdr:rowOff>219075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91354275" y="228123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110</xdr:row>
      <xdr:rowOff>9525</xdr:rowOff>
    </xdr:from>
    <xdr:to>
      <xdr:col>118</xdr:col>
      <xdr:colOff>114300</xdr:colOff>
      <xdr:row>110</xdr:row>
      <xdr:rowOff>171450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87963375" y="255174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106</xdr:row>
      <xdr:rowOff>47625</xdr:rowOff>
    </xdr:from>
    <xdr:to>
      <xdr:col>121</xdr:col>
      <xdr:colOff>1409700</xdr:colOff>
      <xdr:row>106</xdr:row>
      <xdr:rowOff>190500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91106625" y="246602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107</xdr:row>
      <xdr:rowOff>66675</xdr:rowOff>
    </xdr:from>
    <xdr:to>
      <xdr:col>122</xdr:col>
      <xdr:colOff>38100</xdr:colOff>
      <xdr:row>107</xdr:row>
      <xdr:rowOff>219075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91354275" y="248983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119</xdr:row>
      <xdr:rowOff>9525</xdr:rowOff>
    </xdr:from>
    <xdr:to>
      <xdr:col>118</xdr:col>
      <xdr:colOff>114300</xdr:colOff>
      <xdr:row>119</xdr:row>
      <xdr:rowOff>171450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87963375" y="276034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115</xdr:row>
      <xdr:rowOff>47625</xdr:rowOff>
    </xdr:from>
    <xdr:to>
      <xdr:col>121</xdr:col>
      <xdr:colOff>1409700</xdr:colOff>
      <xdr:row>115</xdr:row>
      <xdr:rowOff>190500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91106625" y="267462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116</xdr:row>
      <xdr:rowOff>66675</xdr:rowOff>
    </xdr:from>
    <xdr:to>
      <xdr:col>122</xdr:col>
      <xdr:colOff>38100</xdr:colOff>
      <xdr:row>116</xdr:row>
      <xdr:rowOff>219075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91354275" y="269843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128</xdr:row>
      <xdr:rowOff>9525</xdr:rowOff>
    </xdr:from>
    <xdr:to>
      <xdr:col>118</xdr:col>
      <xdr:colOff>114300</xdr:colOff>
      <xdr:row>128</xdr:row>
      <xdr:rowOff>171450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87963375" y="296894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124</xdr:row>
      <xdr:rowOff>47625</xdr:rowOff>
    </xdr:from>
    <xdr:to>
      <xdr:col>121</xdr:col>
      <xdr:colOff>1409700</xdr:colOff>
      <xdr:row>124</xdr:row>
      <xdr:rowOff>190500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91106625" y="288321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125</xdr:row>
      <xdr:rowOff>66675</xdr:rowOff>
    </xdr:from>
    <xdr:to>
      <xdr:col>122</xdr:col>
      <xdr:colOff>38100</xdr:colOff>
      <xdr:row>125</xdr:row>
      <xdr:rowOff>219075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91354275" y="290703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137</xdr:row>
      <xdr:rowOff>9525</xdr:rowOff>
    </xdr:from>
    <xdr:to>
      <xdr:col>118</xdr:col>
      <xdr:colOff>114300</xdr:colOff>
      <xdr:row>137</xdr:row>
      <xdr:rowOff>171450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87963375" y="3177540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133</xdr:row>
      <xdr:rowOff>47625</xdr:rowOff>
    </xdr:from>
    <xdr:to>
      <xdr:col>121</xdr:col>
      <xdr:colOff>1409700</xdr:colOff>
      <xdr:row>133</xdr:row>
      <xdr:rowOff>190500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91106625" y="3091815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134</xdr:row>
      <xdr:rowOff>66675</xdr:rowOff>
    </xdr:from>
    <xdr:to>
      <xdr:col>122</xdr:col>
      <xdr:colOff>38100</xdr:colOff>
      <xdr:row>134</xdr:row>
      <xdr:rowOff>219075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91354275" y="3115627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146</xdr:row>
      <xdr:rowOff>9525</xdr:rowOff>
    </xdr:from>
    <xdr:to>
      <xdr:col>118</xdr:col>
      <xdr:colOff>114300</xdr:colOff>
      <xdr:row>146</xdr:row>
      <xdr:rowOff>171450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87963375" y="3386137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142</xdr:row>
      <xdr:rowOff>47625</xdr:rowOff>
    </xdr:from>
    <xdr:to>
      <xdr:col>121</xdr:col>
      <xdr:colOff>1409700</xdr:colOff>
      <xdr:row>142</xdr:row>
      <xdr:rowOff>190500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91106625" y="3300412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143</xdr:row>
      <xdr:rowOff>66675</xdr:rowOff>
    </xdr:from>
    <xdr:to>
      <xdr:col>122</xdr:col>
      <xdr:colOff>38100</xdr:colOff>
      <xdr:row>143</xdr:row>
      <xdr:rowOff>219075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91354275" y="332422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155</xdr:row>
      <xdr:rowOff>9525</xdr:rowOff>
    </xdr:from>
    <xdr:to>
      <xdr:col>118</xdr:col>
      <xdr:colOff>114300</xdr:colOff>
      <xdr:row>155</xdr:row>
      <xdr:rowOff>171450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87963375" y="359473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151</xdr:row>
      <xdr:rowOff>47625</xdr:rowOff>
    </xdr:from>
    <xdr:to>
      <xdr:col>121</xdr:col>
      <xdr:colOff>1409700</xdr:colOff>
      <xdr:row>151</xdr:row>
      <xdr:rowOff>190500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91106625" y="35090100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152</xdr:row>
      <xdr:rowOff>66675</xdr:rowOff>
    </xdr:from>
    <xdr:to>
      <xdr:col>122</xdr:col>
      <xdr:colOff>38100</xdr:colOff>
      <xdr:row>152</xdr:row>
      <xdr:rowOff>219075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91354275" y="35328225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116</xdr:col>
      <xdr:colOff>561975</xdr:colOff>
      <xdr:row>164</xdr:row>
      <xdr:rowOff>9525</xdr:rowOff>
    </xdr:from>
    <xdr:to>
      <xdr:col>118</xdr:col>
      <xdr:colOff>114300</xdr:colOff>
      <xdr:row>164</xdr:row>
      <xdr:rowOff>171450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87963375" y="380333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504825</xdr:colOff>
      <xdr:row>160</xdr:row>
      <xdr:rowOff>47625</xdr:rowOff>
    </xdr:from>
    <xdr:to>
      <xdr:col>121</xdr:col>
      <xdr:colOff>1409700</xdr:colOff>
      <xdr:row>160</xdr:row>
      <xdr:rowOff>190500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91106625" y="37176075"/>
          <a:ext cx="904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121</xdr:col>
      <xdr:colOff>752475</xdr:colOff>
      <xdr:row>161</xdr:row>
      <xdr:rowOff>66675</xdr:rowOff>
    </xdr:from>
    <xdr:to>
      <xdr:col>122</xdr:col>
      <xdr:colOff>38100</xdr:colOff>
      <xdr:row>161</xdr:row>
      <xdr:rowOff>219075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91354275" y="3741420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(enter any value)</a:t>
          </a:r>
        </a:p>
      </xdr:txBody>
    </xdr:sp>
    <xdr:clientData/>
  </xdr:twoCellAnchor>
  <xdr:twoCellAnchor>
    <xdr:from>
      <xdr:col>6</xdr:col>
      <xdr:colOff>847725</xdr:colOff>
      <xdr:row>3</xdr:row>
      <xdr:rowOff>114300</xdr:rowOff>
    </xdr:from>
    <xdr:to>
      <xdr:col>7</xdr:col>
      <xdr:colOff>342900</xdr:colOff>
      <xdr:row>3</xdr:row>
      <xdr:rowOff>114300</xdr:rowOff>
    </xdr:to>
    <xdr:sp>
      <xdr:nvSpPr>
        <xdr:cNvPr id="141" name="Line 141"/>
        <xdr:cNvSpPr>
          <a:spLocks/>
        </xdr:cNvSpPr>
      </xdr:nvSpPr>
      <xdr:spPr>
        <a:xfrm flipH="1">
          <a:off x="5791200" y="962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14</xdr:row>
      <xdr:rowOff>57150</xdr:rowOff>
    </xdr:from>
    <xdr:to>
      <xdr:col>16</xdr:col>
      <xdr:colOff>361950</xdr:colOff>
      <xdr:row>14</xdr:row>
      <xdr:rowOff>66675</xdr:rowOff>
    </xdr:to>
    <xdr:sp>
      <xdr:nvSpPr>
        <xdr:cNvPr id="142" name="Line 142"/>
        <xdr:cNvSpPr>
          <a:spLocks/>
        </xdr:cNvSpPr>
      </xdr:nvSpPr>
      <xdr:spPr>
        <a:xfrm flipV="1">
          <a:off x="11630025" y="3648075"/>
          <a:ext cx="2152650" cy="9525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38100</xdr:colOff>
      <xdr:row>14</xdr:row>
      <xdr:rowOff>66675</xdr:rowOff>
    </xdr:from>
    <xdr:to>
      <xdr:col>50</xdr:col>
      <xdr:colOff>466725</xdr:colOff>
      <xdr:row>14</xdr:row>
      <xdr:rowOff>66675</xdr:rowOff>
    </xdr:to>
    <xdr:sp>
      <xdr:nvSpPr>
        <xdr:cNvPr id="143" name="Line 143"/>
        <xdr:cNvSpPr>
          <a:spLocks/>
        </xdr:cNvSpPr>
      </xdr:nvSpPr>
      <xdr:spPr>
        <a:xfrm flipV="1">
          <a:off x="38985825" y="3657600"/>
          <a:ext cx="286702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323850</xdr:colOff>
      <xdr:row>32</xdr:row>
      <xdr:rowOff>66675</xdr:rowOff>
    </xdr:from>
    <xdr:to>
      <xdr:col>85</xdr:col>
      <xdr:colOff>619125</xdr:colOff>
      <xdr:row>32</xdr:row>
      <xdr:rowOff>66675</xdr:rowOff>
    </xdr:to>
    <xdr:sp>
      <xdr:nvSpPr>
        <xdr:cNvPr id="144" name="Line 144"/>
        <xdr:cNvSpPr>
          <a:spLocks/>
        </xdr:cNvSpPr>
      </xdr:nvSpPr>
      <xdr:spPr>
        <a:xfrm flipH="1" flipV="1">
          <a:off x="63769875" y="7296150"/>
          <a:ext cx="2457450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323850</xdr:colOff>
      <xdr:row>38</xdr:row>
      <xdr:rowOff>66675</xdr:rowOff>
    </xdr:from>
    <xdr:to>
      <xdr:col>39</xdr:col>
      <xdr:colOff>619125</xdr:colOff>
      <xdr:row>38</xdr:row>
      <xdr:rowOff>66675</xdr:rowOff>
    </xdr:to>
    <xdr:sp>
      <xdr:nvSpPr>
        <xdr:cNvPr id="145" name="Line 145"/>
        <xdr:cNvSpPr>
          <a:spLocks/>
        </xdr:cNvSpPr>
      </xdr:nvSpPr>
      <xdr:spPr>
        <a:xfrm flipH="1" flipV="1">
          <a:off x="28870275" y="8715375"/>
          <a:ext cx="2352675" cy="0"/>
        </a:xfrm>
        <a:prstGeom prst="line">
          <a:avLst/>
        </a:prstGeom>
        <a:noFill/>
        <a:ln w="508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</xdr:row>
      <xdr:rowOff>76200</xdr:rowOff>
    </xdr:from>
    <xdr:to>
      <xdr:col>12</xdr:col>
      <xdr:colOff>190500</xdr:colOff>
      <xdr:row>6</xdr:row>
      <xdr:rowOff>180975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7353300" y="923925"/>
          <a:ext cx="3819525" cy="800100"/>
        </a:xfrm>
        <a:prstGeom prst="rect">
          <a:avLst/>
        </a:prstGeom>
        <a:solidFill>
          <a:srgbClr val="FFFFCC"/>
        </a:solidFill>
        <a:ln w="539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EVERYTHING IN TERMS OF LOG BASE 2 HERE …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6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3.71093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3.710937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2</v>
      </c>
      <c r="C1" s="11"/>
      <c r="E1" s="68"/>
      <c r="F1" s="66" t="s">
        <v>26</v>
      </c>
      <c r="G1" s="67">
        <v>8</v>
      </c>
      <c r="H1" s="95" t="s">
        <v>46</v>
      </c>
      <c r="J1" s="90" t="s">
        <v>60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143">
        <v>1</v>
      </c>
      <c r="H2" s="95" t="s">
        <v>45</v>
      </c>
      <c r="AL2" s="130" t="s">
        <v>63</v>
      </c>
      <c r="AM2" s="94" t="s">
        <v>66</v>
      </c>
      <c r="AN2" s="74" t="s">
        <v>98</v>
      </c>
      <c r="CE2" t="s">
        <v>101</v>
      </c>
    </row>
    <row r="3" spans="1:86" ht="23.25" thickBot="1">
      <c r="A3" s="12">
        <v>2</v>
      </c>
      <c r="B3" s="15" t="s">
        <v>5</v>
      </c>
      <c r="C3" s="16"/>
      <c r="E3" s="129" t="s">
        <v>63</v>
      </c>
      <c r="F3" s="74" t="s">
        <v>80</v>
      </c>
      <c r="G3" s="74" t="s">
        <v>98</v>
      </c>
      <c r="H3" s="96" t="s">
        <v>47</v>
      </c>
      <c r="T3" s="147"/>
      <c r="U3" s="144"/>
      <c r="V3" s="144"/>
      <c r="AL3" s="126">
        <v>1</v>
      </c>
      <c r="AM3" s="75">
        <f>LOG(AL3)</f>
        <v>0</v>
      </c>
      <c r="AN3" s="79">
        <v>21</v>
      </c>
      <c r="AO3" s="69" t="s">
        <v>99</v>
      </c>
      <c r="AQ3" s="121" t="s">
        <v>57</v>
      </c>
      <c r="AR3" s="122">
        <f>(10^(-1/(SLOPE(AN3:AN7,AM3:AM7))))-1</f>
        <v>1.0000000000000004</v>
      </c>
      <c r="CE3" s="91" t="s">
        <v>102</v>
      </c>
      <c r="CF3" s="130" t="s">
        <v>63</v>
      </c>
      <c r="CG3" s="94" t="s">
        <v>66</v>
      </c>
      <c r="CH3" s="74" t="s">
        <v>100</v>
      </c>
    </row>
    <row r="4" spans="1:87" ht="24" customHeight="1" thickBot="1">
      <c r="A4" s="12"/>
      <c r="B4" s="13"/>
      <c r="C4" s="14"/>
      <c r="E4" s="126">
        <v>1</v>
      </c>
      <c r="F4" s="75">
        <f>LOG(E4)</f>
        <v>0</v>
      </c>
      <c r="G4" s="141">
        <f>I4*LOG(2,2)/LOG(G2+1,2)</f>
        <v>23</v>
      </c>
      <c r="H4" s="94" t="s">
        <v>99</v>
      </c>
      <c r="I4" s="142">
        <v>23</v>
      </c>
      <c r="J4" s="148" t="s">
        <v>93</v>
      </c>
      <c r="K4" s="145"/>
      <c r="L4" s="145"/>
      <c r="M4" s="145"/>
      <c r="N4" s="146"/>
      <c r="T4" s="147"/>
      <c r="U4" s="144"/>
      <c r="V4" s="144"/>
      <c r="AL4" s="127">
        <f>AL3/AN1</f>
        <v>0.1</v>
      </c>
      <c r="AM4" s="75">
        <f>LOG(AL4)</f>
        <v>-1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LOG(CF4)</f>
        <v>0</v>
      </c>
      <c r="CH4" s="79">
        <v>16</v>
      </c>
      <c r="CI4" s="69" t="s">
        <v>99</v>
      </c>
    </row>
    <row r="5" spans="1:88" ht="24" customHeight="1" thickBot="1">
      <c r="A5" s="12">
        <v>3</v>
      </c>
      <c r="B5" s="15" t="s">
        <v>6</v>
      </c>
      <c r="C5" s="17"/>
      <c r="E5" s="127">
        <f>E4/G1</f>
        <v>0.125</v>
      </c>
      <c r="F5" s="75">
        <f>LOG(E5)</f>
        <v>-0.9030899869919435</v>
      </c>
      <c r="G5" s="75">
        <f>X63</f>
        <v>26</v>
      </c>
      <c r="J5" s="149" t="s">
        <v>96</v>
      </c>
      <c r="K5" s="150">
        <v>32</v>
      </c>
      <c r="L5" s="150">
        <v>1.87</v>
      </c>
      <c r="M5" s="151" t="s">
        <v>94</v>
      </c>
      <c r="N5" s="147"/>
      <c r="T5" s="147"/>
      <c r="U5" s="144"/>
      <c r="V5" s="144"/>
      <c r="AL5" s="127">
        <f>AL4/AN1</f>
        <v>0.01</v>
      </c>
      <c r="AM5" s="75">
        <f>LOG(AL5)</f>
        <v>-2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-0.3010299956639812</v>
      </c>
      <c r="CH5" s="87">
        <v>14.9</v>
      </c>
      <c r="CI5" s="117">
        <f>DR56</f>
        <v>-0.4674794552800188</v>
      </c>
      <c r="CJ5" s="118" t="s">
        <v>30</v>
      </c>
    </row>
    <row r="6" spans="1:88" ht="21.75" customHeight="1" thickBot="1">
      <c r="A6" s="12"/>
      <c r="B6" s="13"/>
      <c r="C6" s="14"/>
      <c r="E6" s="127">
        <f>E5/G1</f>
        <v>0.015625</v>
      </c>
      <c r="F6" s="75">
        <f>LOG(E6)</f>
        <v>-1.806179973983887</v>
      </c>
      <c r="G6" s="75">
        <f>X72</f>
        <v>29</v>
      </c>
      <c r="I6" s="95"/>
      <c r="J6" s="149" t="s">
        <v>97</v>
      </c>
      <c r="K6" s="152">
        <f>K5*LOG(L5,2)/LOG(L6,2)</f>
        <v>40.99641651360155</v>
      </c>
      <c r="L6" s="153">
        <v>1.63</v>
      </c>
      <c r="M6" s="151" t="s">
        <v>95</v>
      </c>
      <c r="N6" s="147"/>
      <c r="T6" s="147"/>
      <c r="U6" s="144"/>
      <c r="V6" s="144"/>
      <c r="AL6" s="127">
        <f>AL5/AN1</f>
        <v>0.001</v>
      </c>
      <c r="AM6" s="75">
        <f>LOG(AL6)</f>
        <v>-3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-0.6020599913279624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65</v>
      </c>
      <c r="C7" s="16"/>
      <c r="E7" s="127">
        <f>E6/G1</f>
        <v>0.001953125</v>
      </c>
      <c r="F7" s="75">
        <f>LOG(E7)</f>
        <v>-2.709269960975831</v>
      </c>
      <c r="G7" s="75">
        <f>X81</f>
        <v>32</v>
      </c>
      <c r="N7" s="147"/>
      <c r="T7" s="147"/>
      <c r="U7" s="144"/>
      <c r="V7" s="144"/>
      <c r="AL7" s="128">
        <f>AL6/AN1</f>
        <v>0.0001</v>
      </c>
      <c r="AM7" s="76">
        <f>LOG(AL7)</f>
        <v>-4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-0.9030899869919435</v>
      </c>
      <c r="CH7" s="87">
        <v>16</v>
      </c>
      <c r="CI7" s="117">
        <f>DR74</f>
        <v>0.7568708370184793</v>
      </c>
      <c r="CJ7" s="118" t="s">
        <v>32</v>
      </c>
    </row>
    <row r="8" spans="1:88" ht="15.75" customHeight="1" thickBot="1">
      <c r="A8" s="12"/>
      <c r="B8" s="13"/>
      <c r="C8" s="14"/>
      <c r="E8" s="128">
        <f>E7/G1</f>
        <v>0.000244140625</v>
      </c>
      <c r="F8" s="76">
        <f>LOG(E8)</f>
        <v>-3.612359947967774</v>
      </c>
      <c r="G8" s="76">
        <f>X90</f>
        <v>35</v>
      </c>
      <c r="N8" s="147"/>
      <c r="CE8" s="91">
        <f t="shared" si="1"/>
        <v>20</v>
      </c>
      <c r="CF8" s="127">
        <f>CF7/CH1</f>
        <v>0.0625</v>
      </c>
      <c r="CG8" s="75">
        <f t="shared" si="0"/>
        <v>-1.2041199826559248</v>
      </c>
      <c r="CH8" s="87">
        <v>17.23</v>
      </c>
      <c r="CI8" s="117">
        <f>DR83</f>
        <v>0.7568708370184793</v>
      </c>
      <c r="CJ8" s="118" t="s">
        <v>33</v>
      </c>
    </row>
    <row r="9" spans="1:88" ht="21.75" customHeight="1">
      <c r="A9" s="12">
        <v>5</v>
      </c>
      <c r="B9" s="15" t="s">
        <v>64</v>
      </c>
      <c r="C9" s="16"/>
      <c r="CE9" s="91">
        <f t="shared" si="1"/>
        <v>21</v>
      </c>
      <c r="CF9" s="127">
        <f>CF8/CH1</f>
        <v>0.03125</v>
      </c>
      <c r="CG9" s="75">
        <f t="shared" si="0"/>
        <v>-1.505149978319906</v>
      </c>
      <c r="CH9" s="87">
        <v>18.3</v>
      </c>
      <c r="CI9" s="117">
        <f>DR92</f>
        <v>0.9113333802259538</v>
      </c>
      <c r="CJ9" s="118" t="s">
        <v>34</v>
      </c>
    </row>
    <row r="10" spans="1:88" ht="15.75" customHeight="1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-1.806179973983887</v>
      </c>
      <c r="CH10" s="87">
        <v>19.43</v>
      </c>
      <c r="CI10" s="117">
        <f>DR101</f>
        <v>0.8467079816331025</v>
      </c>
      <c r="CJ10" s="118" t="s">
        <v>35</v>
      </c>
    </row>
    <row r="11" spans="1:88" ht="21.75" customHeight="1">
      <c r="A11" s="12">
        <v>6</v>
      </c>
      <c r="B11" s="18" t="s">
        <v>91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-2.1072099696478683</v>
      </c>
      <c r="CH11" s="87">
        <v>20.5</v>
      </c>
      <c r="CI11" s="117">
        <f>DR110</f>
        <v>0.9113333802259538</v>
      </c>
      <c r="CJ11" s="118" t="s">
        <v>36</v>
      </c>
    </row>
    <row r="12" spans="1:88" ht="14.25" customHeight="1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-2.4082399653118496</v>
      </c>
      <c r="CH12" s="87">
        <v>21.67</v>
      </c>
      <c r="CI12" s="117">
        <f>DR119</f>
        <v>0.8083837447628697</v>
      </c>
      <c r="CJ12" s="118" t="s">
        <v>38</v>
      </c>
    </row>
    <row r="13" spans="1:88" ht="22.5" customHeight="1" thickBot="1">
      <c r="A13" s="19"/>
      <c r="B13" s="1" t="s">
        <v>67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-2.709269960975831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1</v>
      </c>
      <c r="B14" s="77">
        <f>G2</f>
        <v>1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-3.010299956639812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customHeight="1" thickBot="1">
      <c r="A15" s="19"/>
      <c r="B15" s="6">
        <f>B14+1</f>
        <v>2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-3.3113299523037933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-LOG(B15)</f>
        <v>-0.3010299956639812</v>
      </c>
      <c r="C16" s="20" t="s">
        <v>68</v>
      </c>
      <c r="CE16" s="91">
        <f t="shared" si="1"/>
        <v>28</v>
      </c>
      <c r="CF16" s="127">
        <f>CF15/CH1</f>
        <v>0.000244140625</v>
      </c>
      <c r="CG16" s="75">
        <f t="shared" si="0"/>
        <v>-3.612359947967774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-3.321928094887362</v>
      </c>
      <c r="C17" s="3" t="s">
        <v>69</v>
      </c>
      <c r="CE17" s="91">
        <f t="shared" si="1"/>
        <v>29</v>
      </c>
      <c r="CF17" s="128">
        <f>CF16/CH1</f>
        <v>0.0001220703125</v>
      </c>
      <c r="CG17" s="76">
        <f t="shared" si="0"/>
        <v>-3.9133899436317554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(10^(-1/(SLOPE(CH4:CH17,CG4:CG17))))-1</f>
        <v>1.01653736767713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-3.2829264687711235</v>
      </c>
    </row>
    <row r="35" spans="37:91" ht="18.7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8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</v>
      </c>
      <c r="AB55" s="43" t="s">
        <v>17</v>
      </c>
      <c r="AC55" s="44">
        <f>-((-LOG(AC54)*(-1/LOG(2)-(-1/LOG(AC56+1))))+(-LOG(AC54)/LOG(2)))</f>
        <v>3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</v>
      </c>
      <c r="X56" s="47"/>
      <c r="Y56" s="48">
        <f>W56+AA55</f>
        <v>26</v>
      </c>
      <c r="Z56" s="47"/>
      <c r="AA56" s="49"/>
      <c r="AB56" s="50" t="s">
        <v>19</v>
      </c>
      <c r="AC56" s="62">
        <f>B14</f>
        <v>1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8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8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</v>
      </c>
      <c r="Y63" s="33"/>
      <c r="Z63" s="33"/>
      <c r="AA63" s="38" t="s">
        <v>12</v>
      </c>
      <c r="AB63" s="39" t="s">
        <v>13</v>
      </c>
      <c r="AC63" s="65">
        <f>AC54</f>
        <v>8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</v>
      </c>
      <c r="AB64" s="43" t="s">
        <v>17</v>
      </c>
      <c r="AC64" s="44">
        <f>-((-LOG(AC63)*(-1/LOG(2)-(-1/LOG(AC65+1))))+(-LOG(AC63)/LOG(2)))</f>
        <v>3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29</v>
      </c>
      <c r="X65" s="47"/>
      <c r="Y65" s="48">
        <f>W65+AA64</f>
        <v>29</v>
      </c>
      <c r="Z65" s="47"/>
      <c r="AA65" s="49"/>
      <c r="AB65" s="50" t="s">
        <v>19</v>
      </c>
      <c r="AC65" s="62">
        <f>AC56</f>
        <v>1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8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8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29</v>
      </c>
      <c r="Y72" s="33"/>
      <c r="Z72" s="33"/>
      <c r="AA72" s="38" t="s">
        <v>12</v>
      </c>
      <c r="AB72" s="39" t="s">
        <v>13</v>
      </c>
      <c r="AC72" s="65">
        <f>AC63</f>
        <v>8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</v>
      </c>
      <c r="AB73" s="43" t="s">
        <v>17</v>
      </c>
      <c r="AC73" s="44">
        <f>-((-LOG(AC72)*(-1/LOG(2)-(-1/LOG(AC74+1))))+(-LOG(AC72)/LOG(2)))</f>
        <v>3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32</v>
      </c>
      <c r="X74" s="47"/>
      <c r="Y74" s="48">
        <f>W74+AA73</f>
        <v>32</v>
      </c>
      <c r="Z74" s="47"/>
      <c r="AA74" s="49"/>
      <c r="AB74" s="50" t="s">
        <v>19</v>
      </c>
      <c r="AC74" s="62">
        <f>AC65</f>
        <v>1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8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8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32</v>
      </c>
      <c r="Y81" s="33"/>
      <c r="Z81" s="33"/>
      <c r="AA81" s="38" t="s">
        <v>12</v>
      </c>
      <c r="AB81" s="39" t="s">
        <v>13</v>
      </c>
      <c r="AC81" s="65">
        <f>AC72</f>
        <v>8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</v>
      </c>
      <c r="AB82" s="43" t="s">
        <v>17</v>
      </c>
      <c r="AC82" s="44">
        <f>-((-LOG(AC81)*(-1/LOG(2)-(-1/LOG(AC83+1))))+(-LOG(AC81)/LOG(2)))</f>
        <v>3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35</v>
      </c>
      <c r="X83" s="47"/>
      <c r="Y83" s="48">
        <f>W83+AA82</f>
        <v>35</v>
      </c>
      <c r="Z83" s="47"/>
      <c r="AA83" s="49"/>
      <c r="AB83" s="50" t="s">
        <v>19</v>
      </c>
      <c r="AC83" s="62">
        <f>AC74</f>
        <v>1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8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8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35</v>
      </c>
      <c r="Y90" s="33"/>
      <c r="Z90" s="33"/>
      <c r="AA90" s="38" t="s">
        <v>12</v>
      </c>
      <c r="AB90" s="39" t="s">
        <v>13</v>
      </c>
      <c r="AC90" s="65">
        <f>AC81</f>
        <v>8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</v>
      </c>
      <c r="AB91" s="43" t="s">
        <v>17</v>
      </c>
      <c r="AC91" s="44">
        <f>-((-LOG(AC90)*(-1/LOG(2)-(-1/LOG(AC92+1))))+(-LOG(AC90)/LOG(2)))</f>
        <v>3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38</v>
      </c>
      <c r="X92" s="47"/>
      <c r="Y92" s="48">
        <f>W92+AA91</f>
        <v>38</v>
      </c>
      <c r="Z92" s="47"/>
      <c r="AA92" s="49"/>
      <c r="AB92" s="50" t="s">
        <v>19</v>
      </c>
      <c r="AC92" s="62">
        <f>AC83</f>
        <v>1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8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8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6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0.7109375" style="0" customWidth="1"/>
    <col min="4" max="4" width="8.00390625" style="0" customWidth="1"/>
    <col min="6" max="6" width="12.421875" style="0" customWidth="1"/>
    <col min="7" max="7" width="14.57421875" style="0" customWidth="1"/>
    <col min="8" max="8" width="18.7109375" style="0" customWidth="1"/>
    <col min="9" max="9" width="21.140625" style="0" customWidth="1"/>
    <col min="12" max="12" width="17.8515625" style="0" customWidth="1"/>
    <col min="28" max="28" width="10.7109375" style="0" customWidth="1"/>
    <col min="29" max="29" width="25.7109375" style="0" customWidth="1"/>
    <col min="32" max="32" width="19.57421875" style="0" customWidth="1"/>
    <col min="35" max="35" width="14.7109375" style="0" customWidth="1"/>
    <col min="36" max="36" width="19.00390625" style="0" customWidth="1"/>
    <col min="37" max="37" width="8.00390625" style="0" customWidth="1"/>
    <col min="39" max="39" width="13.7109375" style="0" customWidth="1"/>
    <col min="40" max="40" width="14.57421875" style="0" customWidth="1"/>
    <col min="41" max="41" width="18.7109375" style="0" customWidth="1"/>
    <col min="42" max="42" width="21.140625" style="0" customWidth="1"/>
    <col min="43" max="43" width="25.8515625" style="0" customWidth="1"/>
    <col min="44" max="44" width="14.28125" style="0" bestFit="1" customWidth="1"/>
    <col min="45" max="45" width="17.8515625" style="0" customWidth="1"/>
    <col min="46" max="46" width="12.7109375" style="0" customWidth="1"/>
    <col min="76" max="76" width="25.140625" style="0" customWidth="1"/>
    <col min="79" max="79" width="21.57421875" style="0" customWidth="1"/>
    <col min="82" max="82" width="19.00390625" style="0" customWidth="1"/>
    <col min="83" max="83" width="8.00390625" style="0" customWidth="1"/>
    <col min="84" max="84" width="10.57421875" style="0" bestFit="1" customWidth="1"/>
    <col min="85" max="85" width="13.8515625" style="0" customWidth="1"/>
    <col min="86" max="86" width="14.57421875" style="0" customWidth="1"/>
    <col min="87" max="87" width="18.7109375" style="0" customWidth="1"/>
    <col min="88" max="88" width="21.140625" style="0" customWidth="1"/>
    <col min="91" max="91" width="17.8515625" style="0" customWidth="1"/>
    <col min="96" max="96" width="14.28125" style="0" bestFit="1" customWidth="1"/>
    <col min="116" max="116" width="11.7109375" style="0" customWidth="1"/>
    <col min="117" max="117" width="9.421875" style="0" customWidth="1"/>
    <col min="121" max="121" width="11.140625" style="0" customWidth="1"/>
    <col min="122" max="122" width="25.140625" style="0" customWidth="1"/>
    <col min="125" max="125" width="21.57421875" style="0" customWidth="1"/>
  </cols>
  <sheetData>
    <row r="1" spans="1:93" ht="23.25" thickBot="1">
      <c r="A1" s="9">
        <v>1</v>
      </c>
      <c r="B1" s="10" t="s">
        <v>87</v>
      </c>
      <c r="C1" s="11"/>
      <c r="E1" s="68"/>
      <c r="F1" s="66" t="s">
        <v>26</v>
      </c>
      <c r="G1" s="67">
        <v>10</v>
      </c>
      <c r="H1" s="95" t="s">
        <v>46</v>
      </c>
      <c r="J1" s="90" t="s">
        <v>90</v>
      </c>
      <c r="K1" s="71"/>
      <c r="L1" s="70"/>
      <c r="AL1" s="68"/>
      <c r="AM1" s="66" t="s">
        <v>26</v>
      </c>
      <c r="AN1" s="67">
        <v>10</v>
      </c>
      <c r="AQ1" s="90" t="s">
        <v>61</v>
      </c>
      <c r="AR1" s="93"/>
      <c r="CD1" s="86"/>
      <c r="CG1" s="66" t="s">
        <v>26</v>
      </c>
      <c r="CH1" s="67">
        <v>2</v>
      </c>
      <c r="CK1" s="90" t="s">
        <v>59</v>
      </c>
      <c r="CL1" s="89"/>
      <c r="CM1" s="70"/>
      <c r="CO1" t="s">
        <v>44</v>
      </c>
    </row>
    <row r="2" spans="1:83" ht="20.25" thickBot="1">
      <c r="A2" s="12"/>
      <c r="B2" s="13"/>
      <c r="C2" s="14"/>
      <c r="E2" s="78" t="s">
        <v>27</v>
      </c>
      <c r="F2" s="73"/>
      <c r="G2" s="72">
        <v>0.8</v>
      </c>
      <c r="H2" s="95" t="s">
        <v>45</v>
      </c>
      <c r="AL2" s="130" t="s">
        <v>63</v>
      </c>
      <c r="AM2" s="94" t="s">
        <v>79</v>
      </c>
      <c r="AN2" s="74" t="s">
        <v>98</v>
      </c>
      <c r="CE2" t="s">
        <v>104</v>
      </c>
    </row>
    <row r="3" spans="1:86" ht="23.25" thickBot="1">
      <c r="A3" s="12">
        <v>2</v>
      </c>
      <c r="B3" s="15" t="s">
        <v>88</v>
      </c>
      <c r="C3" s="16"/>
      <c r="E3" s="129" t="s">
        <v>63</v>
      </c>
      <c r="F3" s="74" t="s">
        <v>78</v>
      </c>
      <c r="G3" s="74" t="s">
        <v>98</v>
      </c>
      <c r="H3" s="96" t="s">
        <v>47</v>
      </c>
      <c r="AL3" s="126">
        <v>1</v>
      </c>
      <c r="AM3" s="75">
        <f>LOG(AL3,2)</f>
        <v>0</v>
      </c>
      <c r="AN3" s="79">
        <v>21</v>
      </c>
      <c r="AO3" s="69" t="s">
        <v>99</v>
      </c>
      <c r="AQ3" s="121" t="s">
        <v>57</v>
      </c>
      <c r="AR3" s="122">
        <f>(2^(-1/(SLOPE(AN3:AN7,AM3:AM7))))-1</f>
        <v>1</v>
      </c>
      <c r="CE3" s="91" t="s">
        <v>62</v>
      </c>
      <c r="CF3" s="130" t="s">
        <v>63</v>
      </c>
      <c r="CG3" s="94" t="s">
        <v>79</v>
      </c>
      <c r="CH3" s="74" t="s">
        <v>100</v>
      </c>
    </row>
    <row r="4" spans="1:87" ht="16.5" thickBot="1">
      <c r="A4" s="12"/>
      <c r="B4" s="13"/>
      <c r="C4" s="14"/>
      <c r="E4" s="126">
        <v>1</v>
      </c>
      <c r="F4" s="75">
        <f>LOG(E4,2)</f>
        <v>0</v>
      </c>
      <c r="G4" s="79">
        <v>23</v>
      </c>
      <c r="H4" s="94" t="s">
        <v>99</v>
      </c>
      <c r="AL4" s="127">
        <f>AL3/AN1</f>
        <v>0.1</v>
      </c>
      <c r="AM4" s="75">
        <f>LOG(AL4,2)</f>
        <v>-3.321928094887362</v>
      </c>
      <c r="AN4" s="124">
        <f>AN3+1/LOG(2)</f>
        <v>24.32192809488736</v>
      </c>
      <c r="AO4" s="85">
        <f>AQ54</f>
        <v>1</v>
      </c>
      <c r="AP4" t="s">
        <v>58</v>
      </c>
      <c r="AT4" s="123"/>
      <c r="CE4" s="91">
        <f>CH4</f>
        <v>16</v>
      </c>
      <c r="CF4" s="126">
        <v>1</v>
      </c>
      <c r="CG4" s="75">
        <f aca="true" t="shared" si="0" ref="CG4:CG17">LOG(CF4,2)</f>
        <v>0</v>
      </c>
      <c r="CH4" s="79">
        <v>16</v>
      </c>
      <c r="CI4" s="69" t="s">
        <v>99</v>
      </c>
    </row>
    <row r="5" spans="1:88" ht="22.5">
      <c r="A5" s="12">
        <v>3</v>
      </c>
      <c r="B5" s="15" t="s">
        <v>89</v>
      </c>
      <c r="C5" s="17"/>
      <c r="E5" s="127">
        <f>E4/G1</f>
        <v>0.1</v>
      </c>
      <c r="F5" s="75">
        <f>LOG(E5,2)</f>
        <v>-3.321928094887362</v>
      </c>
      <c r="G5" s="75">
        <f>X63</f>
        <v>26.91738232676218</v>
      </c>
      <c r="AL5" s="127">
        <f>AL4/AN1</f>
        <v>0.01</v>
      </c>
      <c r="AM5" s="75">
        <f>LOG(AL5,2)</f>
        <v>-6.643856189774724</v>
      </c>
      <c r="AN5" s="124">
        <f>AN4+1/LOG(2)</f>
        <v>27.643856189774723</v>
      </c>
      <c r="AO5" s="85">
        <f>AQ63</f>
        <v>1</v>
      </c>
      <c r="AP5" t="s">
        <v>28</v>
      </c>
      <c r="CE5" s="91">
        <f aca="true" t="shared" si="1" ref="CE5:CE17">LOG($CH$1)/LOG(2)+CE4</f>
        <v>17</v>
      </c>
      <c r="CF5" s="127">
        <f>CF4/CH1</f>
        <v>0.5</v>
      </c>
      <c r="CG5" s="75">
        <f t="shared" si="0"/>
        <v>-1</v>
      </c>
      <c r="CH5" s="87">
        <v>14.9</v>
      </c>
      <c r="CI5" s="117">
        <f>DR56</f>
        <v>-0.4674794552800188</v>
      </c>
      <c r="CJ5" s="118" t="s">
        <v>30</v>
      </c>
    </row>
    <row r="6" spans="1:88" ht="15.75">
      <c r="A6" s="12"/>
      <c r="B6" s="13"/>
      <c r="C6" s="14"/>
      <c r="E6" s="127">
        <f>E5/G1</f>
        <v>0.01</v>
      </c>
      <c r="F6" s="75">
        <f>LOG(E6,2)</f>
        <v>-6.643856189774724</v>
      </c>
      <c r="G6" s="75">
        <f>X72</f>
        <v>30.83476465352436</v>
      </c>
      <c r="AL6" s="127">
        <f>AL5/AN1</f>
        <v>0.001</v>
      </c>
      <c r="AM6" s="75">
        <f>LOG(AL6,2)</f>
        <v>-9.965784284662087</v>
      </c>
      <c r="AN6" s="124">
        <f>AN5+1/LOG(2)</f>
        <v>30.965784284662085</v>
      </c>
      <c r="AO6" s="85">
        <f>AQ72</f>
        <v>1</v>
      </c>
      <c r="AP6" t="s">
        <v>28</v>
      </c>
      <c r="CE6" s="91">
        <f t="shared" si="1"/>
        <v>18</v>
      </c>
      <c r="CF6" s="127">
        <f>CF5/CH1</f>
        <v>0.25</v>
      </c>
      <c r="CG6" s="75">
        <f t="shared" si="0"/>
        <v>-2</v>
      </c>
      <c r="CH6" s="87">
        <v>14.77</v>
      </c>
      <c r="CI6" s="117">
        <f>DR65</f>
        <v>-0.9951651316980256</v>
      </c>
      <c r="CJ6" s="118" t="s">
        <v>31</v>
      </c>
    </row>
    <row r="7" spans="1:88" ht="23.25" thickBot="1">
      <c r="A7" s="12">
        <v>4</v>
      </c>
      <c r="B7" s="18" t="s">
        <v>85</v>
      </c>
      <c r="C7" s="16"/>
      <c r="E7" s="127">
        <f>E6/G1</f>
        <v>0.001</v>
      </c>
      <c r="F7" s="75">
        <f>LOG(E7,2)</f>
        <v>-9.965784284662087</v>
      </c>
      <c r="G7" s="75">
        <f>X81</f>
        <v>34.75214698028654</v>
      </c>
      <c r="AL7" s="128">
        <f>AL6/AN1</f>
        <v>0.0001</v>
      </c>
      <c r="AM7" s="76">
        <f>LOG(AL7,2)</f>
        <v>-13.287712379549449</v>
      </c>
      <c r="AN7" s="125">
        <f>AN6+1/LOG(2)</f>
        <v>34.28771237954945</v>
      </c>
      <c r="AO7" s="85">
        <f>AQ81</f>
        <v>1</v>
      </c>
      <c r="AP7" t="s">
        <v>28</v>
      </c>
      <c r="CE7" s="91">
        <f t="shared" si="1"/>
        <v>19</v>
      </c>
      <c r="CF7" s="127">
        <f>CF6/CH1</f>
        <v>0.125</v>
      </c>
      <c r="CG7" s="75">
        <f t="shared" si="0"/>
        <v>-3</v>
      </c>
      <c r="CH7" s="87">
        <v>16</v>
      </c>
      <c r="CI7" s="117">
        <f>DR74</f>
        <v>0.7568708370184793</v>
      </c>
      <c r="CJ7" s="118" t="s">
        <v>32</v>
      </c>
    </row>
    <row r="8" spans="1:88" ht="16.5" thickBot="1">
      <c r="A8" s="12"/>
      <c r="B8" s="13"/>
      <c r="C8" s="14"/>
      <c r="E8" s="128">
        <f>E7/G1</f>
        <v>0.0001</v>
      </c>
      <c r="F8" s="76">
        <f>LOG(E8,2)</f>
        <v>-13.287712379549449</v>
      </c>
      <c r="G8" s="76">
        <f>X90</f>
        <v>38.66952930704872</v>
      </c>
      <c r="CE8" s="91">
        <f t="shared" si="1"/>
        <v>20</v>
      </c>
      <c r="CF8" s="127">
        <f>CF7/CH1</f>
        <v>0.0625</v>
      </c>
      <c r="CG8" s="75">
        <f t="shared" si="0"/>
        <v>-4</v>
      </c>
      <c r="CH8" s="87">
        <v>17.23</v>
      </c>
      <c r="CI8" s="117">
        <f>DR83</f>
        <v>0.7568708370184793</v>
      </c>
      <c r="CJ8" s="118" t="s">
        <v>33</v>
      </c>
    </row>
    <row r="9" spans="1:88" ht="22.5">
      <c r="A9" s="12">
        <v>5</v>
      </c>
      <c r="B9" s="15" t="s">
        <v>84</v>
      </c>
      <c r="C9" s="16"/>
      <c r="CE9" s="91">
        <f t="shared" si="1"/>
        <v>21</v>
      </c>
      <c r="CF9" s="127">
        <f>CF8/CH1</f>
        <v>0.03125</v>
      </c>
      <c r="CG9" s="75">
        <f t="shared" si="0"/>
        <v>-5</v>
      </c>
      <c r="CH9" s="87">
        <v>18.3</v>
      </c>
      <c r="CI9" s="117">
        <f>DR92</f>
        <v>0.9113333802259538</v>
      </c>
      <c r="CJ9" s="118" t="s">
        <v>34</v>
      </c>
    </row>
    <row r="10" spans="1:88" ht="15.75">
      <c r="A10" s="19"/>
      <c r="B10" s="13"/>
      <c r="C10" s="14"/>
      <c r="CE10" s="91">
        <f t="shared" si="1"/>
        <v>22</v>
      </c>
      <c r="CF10" s="127">
        <f>CF9/CH1</f>
        <v>0.015625</v>
      </c>
      <c r="CG10" s="75">
        <f t="shared" si="0"/>
        <v>-6</v>
      </c>
      <c r="CH10" s="87">
        <v>19.43</v>
      </c>
      <c r="CI10" s="117">
        <f>DR101</f>
        <v>0.8467079816331025</v>
      </c>
      <c r="CJ10" s="118" t="s">
        <v>35</v>
      </c>
    </row>
    <row r="11" spans="1:88" ht="24">
      <c r="A11" s="12">
        <v>6</v>
      </c>
      <c r="B11" s="18" t="s">
        <v>92</v>
      </c>
      <c r="C11" s="16"/>
      <c r="CE11" s="91">
        <f t="shared" si="1"/>
        <v>23</v>
      </c>
      <c r="CF11" s="127">
        <f>CF10/CH1</f>
        <v>0.0078125</v>
      </c>
      <c r="CG11" s="75">
        <f t="shared" si="0"/>
        <v>-7</v>
      </c>
      <c r="CH11" s="87">
        <v>20.5</v>
      </c>
      <c r="CI11" s="117">
        <f>DR110</f>
        <v>0.9113333802259538</v>
      </c>
      <c r="CJ11" s="118" t="s">
        <v>36</v>
      </c>
    </row>
    <row r="12" spans="1:88" ht="16.5" thickBot="1">
      <c r="A12" s="19"/>
      <c r="B12" s="13"/>
      <c r="C12" s="14"/>
      <c r="CE12" s="91">
        <f t="shared" si="1"/>
        <v>24</v>
      </c>
      <c r="CF12" s="127">
        <f>CF11/CH1</f>
        <v>0.00390625</v>
      </c>
      <c r="CG12" s="75">
        <f t="shared" si="0"/>
        <v>-8</v>
      </c>
      <c r="CH12" s="87">
        <v>21.67</v>
      </c>
      <c r="CI12" s="117">
        <f>DR119</f>
        <v>0.8083837447628697</v>
      </c>
      <c r="CJ12" s="118" t="s">
        <v>38</v>
      </c>
    </row>
    <row r="13" spans="1:88" ht="23.25" thickBot="1">
      <c r="A13" s="19"/>
      <c r="B13" s="1" t="s">
        <v>86</v>
      </c>
      <c r="C13" s="2"/>
      <c r="CE13" s="91">
        <f t="shared" si="1"/>
        <v>25</v>
      </c>
      <c r="CF13" s="127">
        <f>CF12/CH1</f>
        <v>0.001953125</v>
      </c>
      <c r="CG13" s="75">
        <f t="shared" si="0"/>
        <v>-9</v>
      </c>
      <c r="CH13" s="87">
        <v>22.7</v>
      </c>
      <c r="CI13" s="117">
        <f>DR128</f>
        <v>0.9600273509827626</v>
      </c>
      <c r="CJ13" s="118" t="s">
        <v>39</v>
      </c>
    </row>
    <row r="14" spans="1:88" ht="19.5">
      <c r="A14" s="140">
        <f>B14</f>
        <v>0.8</v>
      </c>
      <c r="B14" s="77">
        <f>G2</f>
        <v>0.8</v>
      </c>
      <c r="C14" s="3" t="s">
        <v>4</v>
      </c>
      <c r="N14" s="97" t="s">
        <v>50</v>
      </c>
      <c r="AU14" s="97" t="s">
        <v>50</v>
      </c>
      <c r="CE14" s="91">
        <f t="shared" si="1"/>
        <v>26</v>
      </c>
      <c r="CF14" s="127">
        <f>CF13/CH1</f>
        <v>0.0009765625</v>
      </c>
      <c r="CG14" s="75">
        <f t="shared" si="0"/>
        <v>-10</v>
      </c>
      <c r="CH14" s="87">
        <v>23.844</v>
      </c>
      <c r="CI14" s="117">
        <f>DR137</f>
        <v>0.8328972013639548</v>
      </c>
      <c r="CJ14" s="118" t="s">
        <v>40</v>
      </c>
    </row>
    <row r="15" spans="1:88" ht="23.25" thickBot="1">
      <c r="A15" s="19"/>
      <c r="B15" s="6">
        <f>B14+1</f>
        <v>1.8</v>
      </c>
      <c r="C15" s="5" t="s">
        <v>1</v>
      </c>
      <c r="CE15" s="91">
        <f t="shared" si="1"/>
        <v>27</v>
      </c>
      <c r="CF15" s="127">
        <f>CF14/CH1</f>
        <v>0.00048828125</v>
      </c>
      <c r="CG15" s="75">
        <f t="shared" si="0"/>
        <v>-11</v>
      </c>
      <c r="CH15" s="87">
        <v>24.88</v>
      </c>
      <c r="CI15" s="117">
        <f>DR146</f>
        <v>0.9524031239706126</v>
      </c>
      <c r="CJ15" s="118" t="s">
        <v>41</v>
      </c>
    </row>
    <row r="16" spans="1:88" ht="23.25" thickBot="1">
      <c r="A16" s="19"/>
      <c r="B16" s="15">
        <f>-LOG(B15,2)</f>
        <v>-0.8479969065549501</v>
      </c>
      <c r="C16" s="20" t="s">
        <v>83</v>
      </c>
      <c r="CE16" s="91">
        <f t="shared" si="1"/>
        <v>28</v>
      </c>
      <c r="CF16" s="127">
        <f>CF15/CH1</f>
        <v>0.000244140625</v>
      </c>
      <c r="CG16" s="75">
        <f t="shared" si="0"/>
        <v>-12</v>
      </c>
      <c r="CH16" s="87">
        <v>26</v>
      </c>
      <c r="CI16" s="117">
        <f>DR155</f>
        <v>0.8568498283350505</v>
      </c>
      <c r="CJ16" s="118" t="s">
        <v>42</v>
      </c>
    </row>
    <row r="17" spans="1:88" ht="23.25" thickBot="1">
      <c r="A17" s="19"/>
      <c r="B17" s="7">
        <f>1/B16</f>
        <v>-1.179249584839376</v>
      </c>
      <c r="C17" s="3" t="s">
        <v>82</v>
      </c>
      <c r="CE17" s="91">
        <f t="shared" si="1"/>
        <v>29</v>
      </c>
      <c r="CF17" s="128">
        <f>CF16/CH1</f>
        <v>0.0001220703125</v>
      </c>
      <c r="CG17" s="76">
        <f t="shared" si="0"/>
        <v>-13</v>
      </c>
      <c r="CH17" s="88">
        <v>27.01</v>
      </c>
      <c r="CI17" s="117">
        <f>DR164</f>
        <v>0.9863213043165047</v>
      </c>
      <c r="CJ17" s="118" t="s">
        <v>43</v>
      </c>
    </row>
    <row r="18" spans="1:3" ht="20.25" thickBot="1">
      <c r="A18" s="21"/>
      <c r="B18" s="4" t="s">
        <v>3</v>
      </c>
      <c r="C18" s="8" t="s">
        <v>0</v>
      </c>
    </row>
    <row r="19" spans="83:88" ht="15">
      <c r="CE19" s="108" t="s">
        <v>51</v>
      </c>
      <c r="CF19" s="109"/>
      <c r="CG19" s="109"/>
      <c r="CH19" s="110"/>
      <c r="CI19" s="110"/>
      <c r="CJ19" s="137">
        <f>(FORECAST(CH4,CI5:CI17,CH5:CH17))+1</f>
        <v>1.1863212688858624</v>
      </c>
    </row>
    <row r="20" spans="83:88" ht="15">
      <c r="CE20" s="111" t="s">
        <v>105</v>
      </c>
      <c r="CF20" s="112"/>
      <c r="CG20" s="112"/>
      <c r="CH20" s="113"/>
      <c r="CI20" s="113"/>
      <c r="CJ20" s="138">
        <f aca="true" t="shared" si="2" ref="CJ20:CJ32">IF(((CI5&lt;0)),100%-CI5,CI5)</f>
        <v>1.4674794552800188</v>
      </c>
    </row>
    <row r="21" spans="83:88" ht="15">
      <c r="CE21" s="111" t="s">
        <v>52</v>
      </c>
      <c r="CF21" s="112"/>
      <c r="CG21" s="112"/>
      <c r="CH21" s="113"/>
      <c r="CI21" s="113"/>
      <c r="CJ21" s="138">
        <f t="shared" si="2"/>
        <v>1.9951651316980255</v>
      </c>
    </row>
    <row r="22" spans="83:88" ht="15.75" thickBot="1">
      <c r="CE22" s="114" t="s">
        <v>53</v>
      </c>
      <c r="CF22" s="115"/>
      <c r="CG22" s="115"/>
      <c r="CH22" s="116"/>
      <c r="CI22" s="116"/>
      <c r="CJ22" s="138">
        <f t="shared" si="2"/>
        <v>0.7568708370184793</v>
      </c>
    </row>
    <row r="23" ht="12.75">
      <c r="CJ23" s="138">
        <f t="shared" si="2"/>
        <v>0.7568708370184793</v>
      </c>
    </row>
    <row r="24" ht="12.75">
      <c r="CJ24" s="138">
        <f t="shared" si="2"/>
        <v>0.9113333802259538</v>
      </c>
    </row>
    <row r="25" ht="12.75">
      <c r="CJ25" s="138">
        <f t="shared" si="2"/>
        <v>0.8467079816331025</v>
      </c>
    </row>
    <row r="26" ht="12.75">
      <c r="CJ26" s="138">
        <f t="shared" si="2"/>
        <v>0.9113333802259538</v>
      </c>
    </row>
    <row r="27" ht="12.75">
      <c r="CJ27" s="138">
        <f t="shared" si="2"/>
        <v>0.8083837447628697</v>
      </c>
    </row>
    <row r="28" ht="12.75">
      <c r="CJ28" s="138">
        <f t="shared" si="2"/>
        <v>0.9600273509827626</v>
      </c>
    </row>
    <row r="29" ht="12.75">
      <c r="CJ29" s="138">
        <f t="shared" si="2"/>
        <v>0.8328972013639548</v>
      </c>
    </row>
    <row r="30" ht="12.75">
      <c r="CJ30" s="138">
        <f t="shared" si="2"/>
        <v>0.9524031239706126</v>
      </c>
    </row>
    <row r="31" ht="13.5" thickBot="1">
      <c r="CJ31" s="138">
        <f t="shared" si="2"/>
        <v>0.8568498283350505</v>
      </c>
    </row>
    <row r="32" spans="84:96" ht="20.25" thickBot="1">
      <c r="CF32" s="97" t="s">
        <v>50</v>
      </c>
      <c r="CJ32" s="138">
        <f t="shared" si="2"/>
        <v>0.9863213043165047</v>
      </c>
      <c r="CM32" s="131"/>
      <c r="CN32" s="131"/>
      <c r="CO32" s="131"/>
      <c r="CP32" s="131"/>
      <c r="CQ32" s="132" t="s">
        <v>73</v>
      </c>
      <c r="CR32" s="133">
        <f>(2^(-1/(SLOPE(CH4:CH17,CG4:CG17))))-1</f>
        <v>1.0165373676771297</v>
      </c>
    </row>
    <row r="33" spans="88:96" ht="23.25" thickBot="1">
      <c r="CJ33" s="139">
        <f>AVERAGE(CJ19:CJ32)</f>
        <v>1.0163546304084021</v>
      </c>
      <c r="CM33" s="131"/>
      <c r="CN33" s="131"/>
      <c r="CO33" s="132" t="s">
        <v>70</v>
      </c>
      <c r="CP33" s="134" t="s">
        <v>71</v>
      </c>
      <c r="CQ33" s="131"/>
      <c r="CR33" s="131"/>
    </row>
    <row r="34" spans="37:96" ht="19.5">
      <c r="AK34" s="98" t="s">
        <v>54</v>
      </c>
      <c r="AL34" s="100"/>
      <c r="AM34" s="100"/>
      <c r="AN34" s="100"/>
      <c r="AO34" s="100"/>
      <c r="AP34" s="100"/>
      <c r="AQ34" s="100"/>
      <c r="AR34" s="100"/>
      <c r="AS34" s="100"/>
      <c r="AT34" s="101"/>
      <c r="CJ34" s="91" t="s">
        <v>74</v>
      </c>
      <c r="CM34" s="131"/>
      <c r="CN34" s="131"/>
      <c r="CO34" s="131"/>
      <c r="CP34" s="131"/>
      <c r="CQ34" s="132" t="s">
        <v>72</v>
      </c>
      <c r="CR34" s="135">
        <f>1/-LOG(CR32+1)</f>
        <v>-3.282926468771125</v>
      </c>
    </row>
    <row r="35" spans="37:96" ht="19.5">
      <c r="AK35" s="102" t="s">
        <v>55</v>
      </c>
      <c r="AL35" s="103"/>
      <c r="AM35" s="103"/>
      <c r="AN35" s="103"/>
      <c r="AO35" s="103"/>
      <c r="AP35" s="103"/>
      <c r="AQ35" s="103"/>
      <c r="AR35" s="103"/>
      <c r="AS35" s="103"/>
      <c r="AT35" s="104"/>
      <c r="CJ35" s="91" t="s">
        <v>75</v>
      </c>
      <c r="CM35" s="131"/>
      <c r="CQ35" s="132" t="s">
        <v>81</v>
      </c>
      <c r="CR35" s="135">
        <f>1/-LOG(CR32+1,2)</f>
        <v>-0.9882593406593407</v>
      </c>
    </row>
    <row r="36" spans="5:88" ht="13.5" thickBot="1">
      <c r="E36" s="92"/>
      <c r="AK36" s="105" t="s">
        <v>56</v>
      </c>
      <c r="AL36" s="106"/>
      <c r="AM36" s="106"/>
      <c r="AN36" s="106"/>
      <c r="AO36" s="106"/>
      <c r="AP36" s="106"/>
      <c r="AQ36" s="106"/>
      <c r="AR36" s="106"/>
      <c r="AS36" s="106"/>
      <c r="AT36" s="107"/>
      <c r="CJ36" s="91" t="s">
        <v>76</v>
      </c>
    </row>
    <row r="37" spans="3:88" ht="15.75">
      <c r="C37" s="119" t="s">
        <v>48</v>
      </c>
      <c r="D37" s="100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CJ37" s="91" t="s">
        <v>77</v>
      </c>
    </row>
    <row r="38" spans="3:87" ht="20.25" thickBot="1">
      <c r="C38" s="120" t="s">
        <v>49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AL38" s="97" t="s">
        <v>50</v>
      </c>
      <c r="CI38" s="136"/>
    </row>
    <row r="39" ht="12.75">
      <c r="CI39" s="136"/>
    </row>
    <row r="40" ht="12.75">
      <c r="CI40" s="136"/>
    </row>
    <row r="41" ht="12.75">
      <c r="CI41" s="136"/>
    </row>
    <row r="42" ht="12.75">
      <c r="CI42" s="136"/>
    </row>
    <row r="43" ht="12.75">
      <c r="CI43" s="136"/>
    </row>
    <row r="44" ht="12.75">
      <c r="CI44" s="136"/>
    </row>
    <row r="45" ht="12.75">
      <c r="CI45" s="136"/>
    </row>
    <row r="46" ht="12.75">
      <c r="CI46" s="136"/>
    </row>
    <row r="49" ht="13.5" thickBot="1"/>
    <row r="50" spans="37:46" ht="21" thickBot="1">
      <c r="AK50" s="26"/>
      <c r="AL50" s="27"/>
      <c r="AM50" s="27"/>
      <c r="AN50" s="27"/>
      <c r="AO50" s="28"/>
      <c r="AP50" s="29" t="s">
        <v>9</v>
      </c>
      <c r="AQ50" s="25"/>
      <c r="AR50" s="23"/>
      <c r="AS50" s="23"/>
      <c r="AT50" s="25"/>
    </row>
    <row r="51" spans="23:46" ht="19.5" thickBot="1">
      <c r="W51" s="22" t="s">
        <v>7</v>
      </c>
      <c r="X51" s="23"/>
      <c r="Y51" s="23"/>
      <c r="Z51" s="23"/>
      <c r="AA51" s="24"/>
      <c r="AB51" s="24" t="s">
        <v>8</v>
      </c>
      <c r="AC51" s="23"/>
      <c r="AD51" s="23"/>
      <c r="AE51" s="23"/>
      <c r="AF51" s="25"/>
      <c r="AK51" s="31"/>
      <c r="AL51" s="32" t="s">
        <v>103</v>
      </c>
      <c r="AM51" s="33"/>
      <c r="AN51" s="33"/>
      <c r="AO51" s="34"/>
      <c r="AP51" s="35" t="s">
        <v>11</v>
      </c>
      <c r="AQ51" s="83">
        <f>AC53</f>
        <v>1</v>
      </c>
      <c r="AR51" s="37"/>
      <c r="AS51" s="13"/>
      <c r="AT51" s="14"/>
    </row>
    <row r="52" spans="23:125" ht="21" thickBot="1">
      <c r="W52" s="26"/>
      <c r="X52" s="27"/>
      <c r="Y52" s="27"/>
      <c r="Z52" s="27"/>
      <c r="AA52" s="28"/>
      <c r="AB52" s="29" t="s">
        <v>9</v>
      </c>
      <c r="AC52" s="25"/>
      <c r="AD52" s="30"/>
      <c r="AE52" s="13"/>
      <c r="AF52" s="14"/>
      <c r="AK52" s="31"/>
      <c r="AL52" s="80">
        <f>AN3</f>
        <v>21</v>
      </c>
      <c r="AM52" s="33"/>
      <c r="AN52" s="33"/>
      <c r="AO52" s="38" t="s">
        <v>12</v>
      </c>
      <c r="AP52" s="39" t="s">
        <v>13</v>
      </c>
      <c r="AQ52" s="84">
        <f>AN1</f>
        <v>10</v>
      </c>
      <c r="AR52" s="40" t="s">
        <v>14</v>
      </c>
      <c r="AS52" s="13"/>
      <c r="AT52" s="14"/>
      <c r="DL52" s="26"/>
      <c r="DM52" s="27"/>
      <c r="DN52" s="27"/>
      <c r="DO52" s="27"/>
      <c r="DP52" s="28"/>
      <c r="DQ52" s="29" t="s">
        <v>9</v>
      </c>
      <c r="DR52" s="25"/>
      <c r="DS52" s="23"/>
      <c r="DT52" s="23"/>
      <c r="DU52" s="25"/>
    </row>
    <row r="53" spans="23:125" ht="19.5" thickBot="1">
      <c r="W53" s="31"/>
      <c r="X53" s="32" t="s">
        <v>10</v>
      </c>
      <c r="Y53" s="33"/>
      <c r="Z53" s="33"/>
      <c r="AA53" s="34"/>
      <c r="AB53" s="35" t="s">
        <v>11</v>
      </c>
      <c r="AC53" s="36">
        <v>1</v>
      </c>
      <c r="AD53" s="37"/>
      <c r="AE53" s="13"/>
      <c r="AF53" s="14"/>
      <c r="AK53" s="41" t="s">
        <v>15</v>
      </c>
      <c r="AL53" s="33"/>
      <c r="AM53" s="32" t="s">
        <v>16</v>
      </c>
      <c r="AN53" s="33"/>
      <c r="AO53" s="42">
        <f>AM54-AK54</f>
        <v>0</v>
      </c>
      <c r="AP53" s="43" t="s">
        <v>17</v>
      </c>
      <c r="AQ53" s="44">
        <f>(LOG(AQ52)/LOG(2))+AO53</f>
        <v>3.321928094887362</v>
      </c>
      <c r="AR53" s="45" t="s">
        <v>18</v>
      </c>
      <c r="AS53" s="13"/>
      <c r="AT53" s="14"/>
      <c r="DL53" s="31"/>
      <c r="DM53" s="32" t="s">
        <v>10</v>
      </c>
      <c r="DN53" s="33"/>
      <c r="DO53" s="33"/>
      <c r="DP53" s="34"/>
      <c r="DQ53" s="35" t="s">
        <v>11</v>
      </c>
      <c r="DR53" s="83">
        <f>AC53</f>
        <v>1</v>
      </c>
      <c r="DS53" s="37"/>
      <c r="DT53" s="13"/>
      <c r="DU53" s="14"/>
    </row>
    <row r="54" spans="23:125" ht="19.5" thickBot="1">
      <c r="W54" s="31"/>
      <c r="X54" s="63">
        <f>G4</f>
        <v>23</v>
      </c>
      <c r="Y54" s="33"/>
      <c r="Z54" s="33"/>
      <c r="AA54" s="38" t="s">
        <v>12</v>
      </c>
      <c r="AB54" s="39" t="s">
        <v>13</v>
      </c>
      <c r="AC54" s="65">
        <f>G1</f>
        <v>10</v>
      </c>
      <c r="AD54" s="40" t="s">
        <v>14</v>
      </c>
      <c r="AE54" s="13"/>
      <c r="AF54" s="14"/>
      <c r="AK54" s="46">
        <f>(LOG(AQ52)/LOG(2))+AL52</f>
        <v>24.32192809488736</v>
      </c>
      <c r="AL54" s="47"/>
      <c r="AM54" s="81">
        <f>AN4</f>
        <v>24.32192809488736</v>
      </c>
      <c r="AN54" s="47"/>
      <c r="AO54" s="49"/>
      <c r="AP54" s="50" t="s">
        <v>19</v>
      </c>
      <c r="AQ54" s="82">
        <f>((AQ52)^(1/AQ53))-1</f>
        <v>1</v>
      </c>
      <c r="AR54" s="51" t="s">
        <v>20</v>
      </c>
      <c r="AS54" s="13"/>
      <c r="AT54" s="14"/>
      <c r="DL54" s="31"/>
      <c r="DM54" s="63">
        <f>CH4</f>
        <v>16</v>
      </c>
      <c r="DN54" s="33"/>
      <c r="DO54" s="33"/>
      <c r="DP54" s="38" t="s">
        <v>12</v>
      </c>
      <c r="DQ54" s="39" t="s">
        <v>13</v>
      </c>
      <c r="DR54" s="84">
        <f>CH1</f>
        <v>2</v>
      </c>
      <c r="DS54" s="40" t="s">
        <v>14</v>
      </c>
      <c r="DT54" s="13"/>
      <c r="DU54" s="14"/>
    </row>
    <row r="55" spans="23:125" ht="19.5" thickBot="1">
      <c r="W55" s="41" t="s">
        <v>15</v>
      </c>
      <c r="X55" s="33"/>
      <c r="Y55" s="32" t="s">
        <v>16</v>
      </c>
      <c r="Z55" s="33"/>
      <c r="AA55" s="42">
        <f>AC55-(LOG(AC54)/LOG(2))</f>
        <v>0.5954542318748195</v>
      </c>
      <c r="AB55" s="43" t="s">
        <v>17</v>
      </c>
      <c r="AC55" s="44">
        <f>-((-LOG(AC54)*(-1/LOG(2)-(-1/LOG(AC56+1))))+(-LOG(AC54)/LOG(2)))</f>
        <v>3.9173823267621817</v>
      </c>
      <c r="AD55" s="45" t="s">
        <v>18</v>
      </c>
      <c r="AE55" s="13"/>
      <c r="AF55" s="14"/>
      <c r="AK55" s="19"/>
      <c r="AL55" s="13"/>
      <c r="AM55" s="13"/>
      <c r="AN55" s="13"/>
      <c r="AO55" s="13"/>
      <c r="AP55" s="52" t="s">
        <v>21</v>
      </c>
      <c r="AQ55" s="53">
        <f>AQ53</f>
        <v>3.321928094887362</v>
      </c>
      <c r="AR55" s="37"/>
      <c r="AS55" s="13"/>
      <c r="AT55" s="14"/>
      <c r="DL55" s="41" t="s">
        <v>37</v>
      </c>
      <c r="DM55" s="33"/>
      <c r="DN55" s="32" t="s">
        <v>16</v>
      </c>
      <c r="DO55" s="33"/>
      <c r="DP55" s="42">
        <f>DN56-DL56</f>
        <v>-2.0999999999999996</v>
      </c>
      <c r="DQ55" s="43" t="s">
        <v>17</v>
      </c>
      <c r="DR55" s="44">
        <f>(LOG(DR54)/LOG(2))+DP55</f>
        <v>-1.0999999999999996</v>
      </c>
      <c r="DS55" s="45" t="s">
        <v>29</v>
      </c>
      <c r="DT55" s="13"/>
      <c r="DU55" s="14"/>
    </row>
    <row r="56" spans="23:125" ht="19.5" thickBot="1">
      <c r="W56" s="46">
        <f>(LOG(AC54)/LOG(2))+X54</f>
        <v>26.32192809488736</v>
      </c>
      <c r="X56" s="47"/>
      <c r="Y56" s="48">
        <f>W56+AA55</f>
        <v>26.91738232676218</v>
      </c>
      <c r="Z56" s="47"/>
      <c r="AA56" s="49"/>
      <c r="AB56" s="50" t="s">
        <v>19</v>
      </c>
      <c r="AC56" s="62">
        <f>B14</f>
        <v>0.8</v>
      </c>
      <c r="AD56" s="51" t="s">
        <v>20</v>
      </c>
      <c r="AE56" s="13"/>
      <c r="AF56" s="14"/>
      <c r="AK56" s="19"/>
      <c r="AL56" s="13"/>
      <c r="AM56" s="13"/>
      <c r="AN56" s="13"/>
      <c r="AO56" s="13"/>
      <c r="AP56" s="35" t="s">
        <v>22</v>
      </c>
      <c r="AQ56" s="54"/>
      <c r="AR56" s="37"/>
      <c r="AS56" s="13"/>
      <c r="AT56" s="14"/>
      <c r="DL56" s="46">
        <f>(LOG(DR54)/LOG(2))+DM54</f>
        <v>17</v>
      </c>
      <c r="DM56" s="47"/>
      <c r="DN56" s="48">
        <f>CH5</f>
        <v>14.9</v>
      </c>
      <c r="DO56" s="47"/>
      <c r="DP56" s="49"/>
      <c r="DQ56" s="50" t="s">
        <v>19</v>
      </c>
      <c r="DR56" s="82">
        <f>((DR54)^(1/DR55))-1</f>
        <v>-0.4674794552800188</v>
      </c>
      <c r="DS56" s="51" t="s">
        <v>20</v>
      </c>
      <c r="DT56" s="13"/>
      <c r="DU56" s="14"/>
    </row>
    <row r="57" spans="23:125" ht="19.5" thickBot="1">
      <c r="W57" s="19"/>
      <c r="X57" s="13"/>
      <c r="Y57" s="13"/>
      <c r="Z57" s="13"/>
      <c r="AA57" s="13"/>
      <c r="AB57" s="52" t="s">
        <v>21</v>
      </c>
      <c r="AC57" s="53">
        <f>AC55</f>
        <v>3.9173823267621817</v>
      </c>
      <c r="AD57" s="37"/>
      <c r="AE57" s="13"/>
      <c r="AF57" s="14"/>
      <c r="AK57" s="19"/>
      <c r="AL57" s="13"/>
      <c r="AM57" s="13"/>
      <c r="AN57" s="13"/>
      <c r="AO57" s="13"/>
      <c r="AP57" s="55" t="s">
        <v>24</v>
      </c>
      <c r="AQ57" s="56">
        <f>AQ51*((1+AQ54)^AQ55)</f>
        <v>9.999999999999998</v>
      </c>
      <c r="AR57" s="13"/>
      <c r="AS57" s="13"/>
      <c r="AT57" s="14"/>
      <c r="DL57" s="19"/>
      <c r="DM57" s="13"/>
      <c r="DN57" s="13"/>
      <c r="DO57" s="13"/>
      <c r="DP57" s="13"/>
      <c r="DQ57" s="52" t="s">
        <v>21</v>
      </c>
      <c r="DR57" s="53">
        <f>DR55</f>
        <v>-1.0999999999999996</v>
      </c>
      <c r="DS57" s="37"/>
      <c r="DT57" s="13"/>
      <c r="DU57" s="14"/>
    </row>
    <row r="58" spans="23:125" ht="19.5" thickBot="1">
      <c r="W58" s="19"/>
      <c r="X58" s="13"/>
      <c r="Y58" s="13"/>
      <c r="Z58" s="13"/>
      <c r="AA58" s="13"/>
      <c r="AB58" s="35" t="s">
        <v>22</v>
      </c>
      <c r="AC58" s="54"/>
      <c r="AD58" s="37"/>
      <c r="AE58" s="13"/>
      <c r="AF58" s="14"/>
      <c r="AK58" s="21"/>
      <c r="AL58" s="57"/>
      <c r="AM58" s="57"/>
      <c r="AN58" s="57"/>
      <c r="AO58" s="57"/>
      <c r="AP58" s="58" t="s">
        <v>24</v>
      </c>
      <c r="AQ58" s="59">
        <f>AQ51*(2^(AQ53))</f>
        <v>9.999999999999998</v>
      </c>
      <c r="AR58" s="60" t="s">
        <v>25</v>
      </c>
      <c r="AS58" s="57"/>
      <c r="AT58" s="61"/>
      <c r="DL58" s="19"/>
      <c r="DM58" s="13"/>
      <c r="DN58" s="13"/>
      <c r="DO58" s="13"/>
      <c r="DP58" s="13"/>
      <c r="DQ58" s="35" t="s">
        <v>22</v>
      </c>
      <c r="DR58" s="54"/>
      <c r="DS58" s="37"/>
      <c r="DT58" s="13"/>
      <c r="DU58" s="14"/>
    </row>
    <row r="59" spans="23:125" ht="21" thickBot="1">
      <c r="W59" s="19"/>
      <c r="X59" s="13"/>
      <c r="Y59" s="13"/>
      <c r="Z59" s="13"/>
      <c r="AA59" s="13"/>
      <c r="AB59" s="55" t="s">
        <v>23</v>
      </c>
      <c r="AC59" s="56">
        <f>AC53*((1+AC56)^AC57)</f>
        <v>10.000000000000002</v>
      </c>
      <c r="AD59" s="13"/>
      <c r="AE59" s="13"/>
      <c r="AF59" s="14"/>
      <c r="AK59" s="26"/>
      <c r="AL59" s="27"/>
      <c r="AM59" s="27"/>
      <c r="AN59" s="27"/>
      <c r="AO59" s="28"/>
      <c r="AP59" s="29" t="s">
        <v>9</v>
      </c>
      <c r="AQ59" s="25"/>
      <c r="AR59" s="23"/>
      <c r="AS59" s="23"/>
      <c r="AT59" s="25"/>
      <c r="DL59" s="19"/>
      <c r="DM59" s="13"/>
      <c r="DN59" s="13"/>
      <c r="DO59" s="13"/>
      <c r="DP59" s="13"/>
      <c r="DQ59" s="55" t="s">
        <v>24</v>
      </c>
      <c r="DR59" s="56">
        <f>DR53*((1+DR56)^DR57)</f>
        <v>2</v>
      </c>
      <c r="DS59" s="13"/>
      <c r="DT59" s="13"/>
      <c r="DU59" s="14"/>
    </row>
    <row r="60" spans="23:125" ht="19.5" thickBot="1">
      <c r="W60" s="21"/>
      <c r="X60" s="57"/>
      <c r="Y60" s="57"/>
      <c r="Z60" s="57"/>
      <c r="AA60" s="57"/>
      <c r="AB60" s="58" t="s">
        <v>24</v>
      </c>
      <c r="AC60" s="59">
        <f>AC53*(2^(AC55))</f>
        <v>15.109482320412436</v>
      </c>
      <c r="AD60" s="60" t="s">
        <v>25</v>
      </c>
      <c r="AE60" s="57"/>
      <c r="AF60" s="61"/>
      <c r="AK60" s="31"/>
      <c r="AL60" s="32" t="s">
        <v>10</v>
      </c>
      <c r="AM60" s="33"/>
      <c r="AN60" s="33"/>
      <c r="AO60" s="34"/>
      <c r="AQ60" s="83">
        <f>AC62</f>
        <v>1</v>
      </c>
      <c r="AR60" s="37"/>
      <c r="AS60" s="13"/>
      <c r="AT60" s="14"/>
      <c r="DL60" s="21"/>
      <c r="DM60" s="57"/>
      <c r="DN60" s="57"/>
      <c r="DO60" s="57"/>
      <c r="DP60" s="57"/>
      <c r="DQ60" s="58" t="s">
        <v>24</v>
      </c>
      <c r="DR60" s="59">
        <f>DR53*(2^(DR55))</f>
        <v>0.4665164957684038</v>
      </c>
      <c r="DS60" s="60" t="s">
        <v>25</v>
      </c>
      <c r="DT60" s="57"/>
      <c r="DU60" s="61"/>
    </row>
    <row r="61" spans="23:125" ht="21" thickBot="1">
      <c r="W61" s="26"/>
      <c r="X61" s="27"/>
      <c r="Y61" s="27"/>
      <c r="Z61" s="27"/>
      <c r="AA61" s="28"/>
      <c r="AB61" s="29" t="s">
        <v>9</v>
      </c>
      <c r="AC61" s="25"/>
      <c r="AD61" s="30"/>
      <c r="AE61" s="13"/>
      <c r="AF61" s="14"/>
      <c r="AK61" s="31"/>
      <c r="AL61" s="80">
        <f>AK54</f>
        <v>24.32192809488736</v>
      </c>
      <c r="AM61" s="33"/>
      <c r="AN61" s="33"/>
      <c r="AO61" s="38" t="s">
        <v>12</v>
      </c>
      <c r="AQ61" s="84">
        <f>AQ52</f>
        <v>10</v>
      </c>
      <c r="AR61" s="40" t="s">
        <v>14</v>
      </c>
      <c r="AS61" s="13"/>
      <c r="AT61" s="14"/>
      <c r="DL61" s="26"/>
      <c r="DM61" s="27"/>
      <c r="DN61" s="27"/>
      <c r="DO61" s="27"/>
      <c r="DP61" s="28"/>
      <c r="DQ61" s="29" t="s">
        <v>9</v>
      </c>
      <c r="DR61" s="25"/>
      <c r="DS61" s="23"/>
      <c r="DT61" s="23"/>
      <c r="DU61" s="25"/>
    </row>
    <row r="62" spans="23:125" ht="19.5" thickBot="1">
      <c r="W62" s="31"/>
      <c r="X62" s="32" t="s">
        <v>10</v>
      </c>
      <c r="Y62" s="33"/>
      <c r="Z62" s="33"/>
      <c r="AA62" s="34"/>
      <c r="AB62" s="35" t="s">
        <v>11</v>
      </c>
      <c r="AC62" s="64">
        <f>AC53</f>
        <v>1</v>
      </c>
      <c r="AD62" s="37"/>
      <c r="AE62" s="13"/>
      <c r="AF62" s="14"/>
      <c r="AK62" s="41" t="s">
        <v>15</v>
      </c>
      <c r="AL62" s="33"/>
      <c r="AM62" s="32" t="s">
        <v>16</v>
      </c>
      <c r="AN62" s="33"/>
      <c r="AO62" s="42">
        <f>AM63-AK63</f>
        <v>0</v>
      </c>
      <c r="AQ62" s="44">
        <f>(LOG(AQ61)/LOG(2))+AO62</f>
        <v>3.321928094887362</v>
      </c>
      <c r="AR62" s="45" t="s">
        <v>18</v>
      </c>
      <c r="AS62" s="13"/>
      <c r="AT62" s="14"/>
      <c r="DL62" s="31"/>
      <c r="DM62" s="32" t="s">
        <v>10</v>
      </c>
      <c r="DN62" s="33"/>
      <c r="DO62" s="33"/>
      <c r="DP62" s="34"/>
      <c r="DR62" s="83">
        <f>DR53</f>
        <v>1</v>
      </c>
      <c r="DS62" s="37"/>
      <c r="DT62" s="13"/>
      <c r="DU62" s="14"/>
    </row>
    <row r="63" spans="23:125" ht="19.5" thickBot="1">
      <c r="W63" s="31"/>
      <c r="X63" s="63">
        <f>X54+AC57</f>
        <v>26.91738232676218</v>
      </c>
      <c r="Y63" s="33"/>
      <c r="Z63" s="33"/>
      <c r="AA63" s="38" t="s">
        <v>12</v>
      </c>
      <c r="AB63" s="39" t="s">
        <v>13</v>
      </c>
      <c r="AC63" s="65">
        <f>AC54</f>
        <v>10</v>
      </c>
      <c r="AD63" s="40" t="s">
        <v>14</v>
      </c>
      <c r="AE63" s="13"/>
      <c r="AF63" s="14"/>
      <c r="AK63" s="46">
        <f>(LOG(AQ61)/LOG(2))+AL61</f>
        <v>27.643856189774723</v>
      </c>
      <c r="AL63" s="47"/>
      <c r="AM63" s="81">
        <f>AN5</f>
        <v>27.643856189774723</v>
      </c>
      <c r="AN63" s="47"/>
      <c r="AO63" s="49"/>
      <c r="AP63" s="50" t="s">
        <v>19</v>
      </c>
      <c r="AQ63" s="82">
        <f>((AQ61)^(1/AQ62))-1</f>
        <v>1</v>
      </c>
      <c r="AR63" s="51" t="s">
        <v>20</v>
      </c>
      <c r="AS63" s="13"/>
      <c r="AT63" s="14"/>
      <c r="DL63" s="31"/>
      <c r="DM63" s="63">
        <f>DN56</f>
        <v>14.9</v>
      </c>
      <c r="DN63" s="33"/>
      <c r="DO63" s="33"/>
      <c r="DP63" s="38" t="s">
        <v>12</v>
      </c>
      <c r="DR63" s="84">
        <f>DR54</f>
        <v>2</v>
      </c>
      <c r="DS63" s="40" t="s">
        <v>14</v>
      </c>
      <c r="DT63" s="13"/>
      <c r="DU63" s="14"/>
    </row>
    <row r="64" spans="23:125" ht="19.5" thickBot="1">
      <c r="W64" s="41" t="s">
        <v>15</v>
      </c>
      <c r="X64" s="33"/>
      <c r="Y64" s="32" t="s">
        <v>16</v>
      </c>
      <c r="Z64" s="33"/>
      <c r="AA64" s="42">
        <f>AC64-(LOG(AC63)/LOG(2))</f>
        <v>0.5954542318748195</v>
      </c>
      <c r="AB64" s="43" t="s">
        <v>17</v>
      </c>
      <c r="AC64" s="44">
        <f>-((-LOG(AC63)*(-1/LOG(2)-(-1/LOG(AC65+1))))+(-LOG(AC63)/LOG(2)))</f>
        <v>3.9173823267621817</v>
      </c>
      <c r="AD64" s="45" t="s">
        <v>18</v>
      </c>
      <c r="AE64" s="13"/>
      <c r="AF64" s="14"/>
      <c r="AK64" s="19"/>
      <c r="AL64" s="13"/>
      <c r="AM64" s="13"/>
      <c r="AN64" s="13"/>
      <c r="AO64" s="13"/>
      <c r="AP64" s="52" t="s">
        <v>21</v>
      </c>
      <c r="AQ64" s="53">
        <f>AQ62</f>
        <v>3.321928094887362</v>
      </c>
      <c r="AR64" s="37"/>
      <c r="AS64" s="13"/>
      <c r="AT64" s="14"/>
      <c r="DL64" s="41" t="s">
        <v>37</v>
      </c>
      <c r="DM64" s="33"/>
      <c r="DN64" s="32" t="s">
        <v>16</v>
      </c>
      <c r="DO64" s="33"/>
      <c r="DP64" s="42">
        <f>DN65-DL65</f>
        <v>-1.1300000000000008</v>
      </c>
      <c r="DR64" s="44">
        <f>(LOG(DR63)/LOG(2))+DP64</f>
        <v>-0.13000000000000078</v>
      </c>
      <c r="DS64" s="45" t="s">
        <v>29</v>
      </c>
      <c r="DT64" s="13"/>
      <c r="DU64" s="14"/>
    </row>
    <row r="65" spans="23:125" ht="19.5" thickBot="1">
      <c r="W65" s="46">
        <f>(LOG(AC63)/LOG(2))+X63</f>
        <v>30.23931042164954</v>
      </c>
      <c r="X65" s="47"/>
      <c r="Y65" s="48">
        <f>W65+AA64</f>
        <v>30.83476465352436</v>
      </c>
      <c r="Z65" s="47"/>
      <c r="AA65" s="49"/>
      <c r="AB65" s="50" t="s">
        <v>19</v>
      </c>
      <c r="AC65" s="62">
        <f>AC56</f>
        <v>0.8</v>
      </c>
      <c r="AD65" s="51" t="s">
        <v>20</v>
      </c>
      <c r="AE65" s="13"/>
      <c r="AF65" s="14"/>
      <c r="AK65" s="19"/>
      <c r="AL65" s="13"/>
      <c r="AM65" s="13"/>
      <c r="AN65" s="13"/>
      <c r="AO65" s="13"/>
      <c r="AP65" s="35" t="s">
        <v>22</v>
      </c>
      <c r="AQ65" s="54"/>
      <c r="AR65" s="37"/>
      <c r="AS65" s="13"/>
      <c r="AT65" s="14"/>
      <c r="DL65" s="46">
        <f>(LOG(DR63)/LOG(2))+DM63</f>
        <v>15.9</v>
      </c>
      <c r="DM65" s="47"/>
      <c r="DN65" s="48">
        <f>CH6</f>
        <v>14.77</v>
      </c>
      <c r="DO65" s="47"/>
      <c r="DP65" s="49"/>
      <c r="DQ65" s="50" t="s">
        <v>19</v>
      </c>
      <c r="DR65" s="82">
        <f>((DR63)^(1/DR64))-1</f>
        <v>-0.9951651316980256</v>
      </c>
      <c r="DS65" s="51" t="s">
        <v>20</v>
      </c>
      <c r="DT65" s="13"/>
      <c r="DU65" s="14"/>
    </row>
    <row r="66" spans="23:125" ht="19.5" thickBot="1">
      <c r="W66" s="19"/>
      <c r="X66" s="13"/>
      <c r="Y66" s="13"/>
      <c r="Z66" s="13"/>
      <c r="AA66" s="13"/>
      <c r="AB66" s="52" t="s">
        <v>21</v>
      </c>
      <c r="AC66" s="53">
        <f>AC64</f>
        <v>3.9173823267621817</v>
      </c>
      <c r="AD66" s="37"/>
      <c r="AE66" s="13"/>
      <c r="AF66" s="14"/>
      <c r="AK66" s="19"/>
      <c r="AL66" s="13"/>
      <c r="AM66" s="13"/>
      <c r="AN66" s="13"/>
      <c r="AO66" s="13"/>
      <c r="AP66" s="55" t="s">
        <v>24</v>
      </c>
      <c r="AQ66" s="56">
        <f>AQ60*((1+AQ63)^AQ64)</f>
        <v>9.999999999999998</v>
      </c>
      <c r="AR66" s="13"/>
      <c r="AS66" s="13"/>
      <c r="AT66" s="14"/>
      <c r="DL66" s="19"/>
      <c r="DM66" s="13"/>
      <c r="DN66" s="13"/>
      <c r="DO66" s="13"/>
      <c r="DP66" s="13"/>
      <c r="DQ66" s="52" t="s">
        <v>21</v>
      </c>
      <c r="DR66" s="53">
        <f>DR64</f>
        <v>-0.13000000000000078</v>
      </c>
      <c r="DS66" s="37"/>
      <c r="DT66" s="13"/>
      <c r="DU66" s="14"/>
    </row>
    <row r="67" spans="23:125" ht="19.5" thickBot="1">
      <c r="W67" s="19"/>
      <c r="X67" s="13"/>
      <c r="Y67" s="13"/>
      <c r="Z67" s="13"/>
      <c r="AA67" s="13"/>
      <c r="AB67" s="35" t="s">
        <v>22</v>
      </c>
      <c r="AC67" s="54"/>
      <c r="AD67" s="37"/>
      <c r="AE67" s="13"/>
      <c r="AF67" s="14"/>
      <c r="AK67" s="21"/>
      <c r="AL67" s="57"/>
      <c r="AM67" s="57"/>
      <c r="AN67" s="57"/>
      <c r="AO67" s="57"/>
      <c r="AP67" s="58" t="s">
        <v>24</v>
      </c>
      <c r="AQ67" s="59">
        <f>AQ60*(2^(AQ62))</f>
        <v>9.999999999999998</v>
      </c>
      <c r="AR67" s="60" t="s">
        <v>25</v>
      </c>
      <c r="AS67" s="57"/>
      <c r="AT67" s="61"/>
      <c r="DL67" s="19"/>
      <c r="DM67" s="13"/>
      <c r="DN67" s="13"/>
      <c r="DO67" s="13"/>
      <c r="DP67" s="13"/>
      <c r="DQ67" s="35" t="s">
        <v>22</v>
      </c>
      <c r="DR67" s="54"/>
      <c r="DS67" s="37"/>
      <c r="DT67" s="13"/>
      <c r="DU67" s="14"/>
    </row>
    <row r="68" spans="23:125" ht="21" thickBot="1">
      <c r="W68" s="19"/>
      <c r="X68" s="13"/>
      <c r="Y68" s="13"/>
      <c r="Z68" s="13"/>
      <c r="AA68" s="13"/>
      <c r="AB68" s="55" t="s">
        <v>23</v>
      </c>
      <c r="AC68" s="56">
        <f>AC62*((1+AC65)^AC66)</f>
        <v>10.000000000000002</v>
      </c>
      <c r="AD68" s="13"/>
      <c r="AE68" s="13"/>
      <c r="AF68" s="14"/>
      <c r="AK68" s="26"/>
      <c r="AL68" s="27"/>
      <c r="AM68" s="27"/>
      <c r="AN68" s="27"/>
      <c r="AO68" s="28"/>
      <c r="AP68" s="29" t="s">
        <v>9</v>
      </c>
      <c r="AQ68" s="25"/>
      <c r="AR68" s="23"/>
      <c r="AS68" s="23"/>
      <c r="AT68" s="25"/>
      <c r="DL68" s="19"/>
      <c r="DM68" s="13"/>
      <c r="DN68" s="13"/>
      <c r="DO68" s="13"/>
      <c r="DP68" s="13"/>
      <c r="DQ68" s="55" t="s">
        <v>24</v>
      </c>
      <c r="DR68" s="56">
        <f>DR62*((1+DR65)^DR66)</f>
        <v>2.0000000000000027</v>
      </c>
      <c r="DS68" s="13"/>
      <c r="DT68" s="13"/>
      <c r="DU68" s="14"/>
    </row>
    <row r="69" spans="23:125" ht="19.5" thickBot="1">
      <c r="W69" s="21"/>
      <c r="X69" s="57"/>
      <c r="Y69" s="57"/>
      <c r="Z69" s="57"/>
      <c r="AA69" s="57"/>
      <c r="AB69" s="58" t="s">
        <v>24</v>
      </c>
      <c r="AC69" s="59">
        <f>AC62*(2^(AC64))</f>
        <v>15.109482320412436</v>
      </c>
      <c r="AD69" s="60" t="s">
        <v>25</v>
      </c>
      <c r="AE69" s="57"/>
      <c r="AF69" s="61"/>
      <c r="AK69" s="31"/>
      <c r="AL69" s="32" t="s">
        <v>10</v>
      </c>
      <c r="AM69" s="33"/>
      <c r="AN69" s="33"/>
      <c r="AO69" s="34"/>
      <c r="AQ69" s="83">
        <f>AC71</f>
        <v>1</v>
      </c>
      <c r="AR69" s="37"/>
      <c r="AS69" s="13"/>
      <c r="AT69" s="14"/>
      <c r="DL69" s="21"/>
      <c r="DM69" s="57"/>
      <c r="DN69" s="57"/>
      <c r="DO69" s="57"/>
      <c r="DP69" s="57"/>
      <c r="DQ69" s="58" t="s">
        <v>24</v>
      </c>
      <c r="DR69" s="59">
        <f>DR62*(2^(DR64))</f>
        <v>0.9138314502294</v>
      </c>
      <c r="DS69" s="60" t="s">
        <v>25</v>
      </c>
      <c r="DT69" s="57"/>
      <c r="DU69" s="61"/>
    </row>
    <row r="70" spans="23:125" ht="21" thickBot="1">
      <c r="W70" s="26"/>
      <c r="X70" s="27"/>
      <c r="Y70" s="27"/>
      <c r="Z70" s="27"/>
      <c r="AA70" s="28"/>
      <c r="AB70" s="29" t="s">
        <v>9</v>
      </c>
      <c r="AC70" s="25"/>
      <c r="AD70" s="30"/>
      <c r="AE70" s="13"/>
      <c r="AF70" s="14"/>
      <c r="AK70" s="31"/>
      <c r="AL70" s="80">
        <f>AK63</f>
        <v>27.643856189774723</v>
      </c>
      <c r="AM70" s="33"/>
      <c r="AN70" s="33"/>
      <c r="AO70" s="38" t="s">
        <v>12</v>
      </c>
      <c r="AQ70" s="84">
        <f>AQ61</f>
        <v>10</v>
      </c>
      <c r="AR70" s="40" t="s">
        <v>14</v>
      </c>
      <c r="AS70" s="13"/>
      <c r="AT70" s="14"/>
      <c r="DL70" s="26"/>
      <c r="DM70" s="27"/>
      <c r="DN70" s="27"/>
      <c r="DO70" s="27"/>
      <c r="DP70" s="28"/>
      <c r="DQ70" s="29" t="s">
        <v>9</v>
      </c>
      <c r="DR70" s="25"/>
      <c r="DS70" s="23"/>
      <c r="DT70" s="23"/>
      <c r="DU70" s="25"/>
    </row>
    <row r="71" spans="23:125" ht="19.5" thickBot="1">
      <c r="W71" s="31"/>
      <c r="X71" s="32" t="s">
        <v>10</v>
      </c>
      <c r="Y71" s="33"/>
      <c r="Z71" s="33"/>
      <c r="AA71" s="34"/>
      <c r="AB71" s="35" t="s">
        <v>11</v>
      </c>
      <c r="AC71" s="64">
        <f>AC62</f>
        <v>1</v>
      </c>
      <c r="AD71" s="37"/>
      <c r="AE71" s="13"/>
      <c r="AF71" s="14"/>
      <c r="AK71" s="41" t="s">
        <v>15</v>
      </c>
      <c r="AL71" s="33"/>
      <c r="AM71" s="32" t="s">
        <v>16</v>
      </c>
      <c r="AN71" s="33"/>
      <c r="AO71" s="42">
        <f>AM72-AK72</f>
        <v>0</v>
      </c>
      <c r="AQ71" s="44">
        <f>(LOG(AQ70)/LOG(2))+AO71</f>
        <v>3.321928094887362</v>
      </c>
      <c r="AR71" s="45" t="s">
        <v>18</v>
      </c>
      <c r="AS71" s="13"/>
      <c r="AT71" s="14"/>
      <c r="DL71" s="31"/>
      <c r="DM71" s="32" t="s">
        <v>10</v>
      </c>
      <c r="DN71" s="33"/>
      <c r="DO71" s="33"/>
      <c r="DP71" s="34"/>
      <c r="DR71" s="83">
        <f>DR53</f>
        <v>1</v>
      </c>
      <c r="DS71" s="37"/>
      <c r="DT71" s="13"/>
      <c r="DU71" s="14"/>
    </row>
    <row r="72" spans="23:125" ht="19.5" thickBot="1">
      <c r="W72" s="31"/>
      <c r="X72" s="63">
        <f>X63+AC66</f>
        <v>30.83476465352436</v>
      </c>
      <c r="Y72" s="33"/>
      <c r="Z72" s="33"/>
      <c r="AA72" s="38" t="s">
        <v>12</v>
      </c>
      <c r="AB72" s="39" t="s">
        <v>13</v>
      </c>
      <c r="AC72" s="65">
        <f>AC63</f>
        <v>10</v>
      </c>
      <c r="AD72" s="40" t="s">
        <v>14</v>
      </c>
      <c r="AE72" s="13"/>
      <c r="AF72" s="14"/>
      <c r="AK72" s="46">
        <f>(LOG(AQ70)/LOG(2))+AL70</f>
        <v>30.965784284662085</v>
      </c>
      <c r="AL72" s="47"/>
      <c r="AM72" s="81">
        <f>AN6</f>
        <v>30.965784284662085</v>
      </c>
      <c r="AN72" s="47"/>
      <c r="AO72" s="49"/>
      <c r="AP72" s="50" t="s">
        <v>19</v>
      </c>
      <c r="AQ72" s="82">
        <f>((AQ70)^(1/AQ71))-1</f>
        <v>1</v>
      </c>
      <c r="AR72" s="51" t="s">
        <v>20</v>
      </c>
      <c r="AS72" s="13"/>
      <c r="AT72" s="14"/>
      <c r="DL72" s="31"/>
      <c r="DM72" s="63">
        <f>DN65</f>
        <v>14.77</v>
      </c>
      <c r="DN72" s="33"/>
      <c r="DO72" s="33"/>
      <c r="DP72" s="38" t="s">
        <v>12</v>
      </c>
      <c r="DR72" s="84">
        <f>DR63</f>
        <v>2</v>
      </c>
      <c r="DS72" s="40" t="s">
        <v>14</v>
      </c>
      <c r="DT72" s="13"/>
      <c r="DU72" s="14"/>
    </row>
    <row r="73" spans="23:125" ht="19.5" thickBot="1">
      <c r="W73" s="41" t="s">
        <v>15</v>
      </c>
      <c r="X73" s="33"/>
      <c r="Y73" s="32" t="s">
        <v>16</v>
      </c>
      <c r="Z73" s="33"/>
      <c r="AA73" s="42">
        <f>AC73-(LOG(AC72)/LOG(2))</f>
        <v>0.5954542318748195</v>
      </c>
      <c r="AB73" s="43" t="s">
        <v>17</v>
      </c>
      <c r="AC73" s="44">
        <f>-((-LOG(AC72)*(-1/LOG(2)-(-1/LOG(AC74+1))))+(-LOG(AC72)/LOG(2)))</f>
        <v>3.9173823267621817</v>
      </c>
      <c r="AD73" s="45" t="s">
        <v>18</v>
      </c>
      <c r="AE73" s="13"/>
      <c r="AF73" s="14"/>
      <c r="AK73" s="19"/>
      <c r="AL73" s="13"/>
      <c r="AM73" s="13"/>
      <c r="AN73" s="13"/>
      <c r="AO73" s="13"/>
      <c r="AP73" s="52" t="s">
        <v>21</v>
      </c>
      <c r="AQ73" s="53">
        <f>AQ71</f>
        <v>3.321928094887362</v>
      </c>
      <c r="AR73" s="37"/>
      <c r="AS73" s="13"/>
      <c r="AT73" s="14"/>
      <c r="DL73" s="41" t="s">
        <v>37</v>
      </c>
      <c r="DM73" s="33"/>
      <c r="DN73" s="32" t="s">
        <v>16</v>
      </c>
      <c r="DO73" s="33"/>
      <c r="DP73" s="42">
        <f>DN74-DL74</f>
        <v>0.23000000000000043</v>
      </c>
      <c r="DR73" s="44">
        <f>(LOG(DR72)/LOG(2))+DP73</f>
        <v>1.2300000000000004</v>
      </c>
      <c r="DS73" s="45" t="s">
        <v>29</v>
      </c>
      <c r="DT73" s="13"/>
      <c r="DU73" s="14"/>
    </row>
    <row r="74" spans="23:125" ht="19.5" thickBot="1">
      <c r="W74" s="46">
        <f>(LOG(AC72)/LOG(2))+X72</f>
        <v>34.15669274841172</v>
      </c>
      <c r="X74" s="47"/>
      <c r="Y74" s="48">
        <f>W74+AA73</f>
        <v>34.75214698028654</v>
      </c>
      <c r="Z74" s="47"/>
      <c r="AA74" s="49"/>
      <c r="AB74" s="50" t="s">
        <v>19</v>
      </c>
      <c r="AC74" s="62">
        <f>AC65</f>
        <v>0.8</v>
      </c>
      <c r="AD74" s="51" t="s">
        <v>20</v>
      </c>
      <c r="AE74" s="13"/>
      <c r="AF74" s="14"/>
      <c r="AK74" s="19"/>
      <c r="AL74" s="13"/>
      <c r="AM74" s="13"/>
      <c r="AN74" s="13"/>
      <c r="AO74" s="13"/>
      <c r="AP74" s="35" t="s">
        <v>22</v>
      </c>
      <c r="AQ74" s="54"/>
      <c r="AR74" s="37"/>
      <c r="AS74" s="13"/>
      <c r="AT74" s="14"/>
      <c r="DL74" s="46">
        <f>(LOG(DR72)/LOG(2))+DM72</f>
        <v>15.77</v>
      </c>
      <c r="DM74" s="47"/>
      <c r="DN74" s="48">
        <f>CH7</f>
        <v>16</v>
      </c>
      <c r="DO74" s="47"/>
      <c r="DP74" s="49"/>
      <c r="DQ74" s="50" t="s">
        <v>19</v>
      </c>
      <c r="DR74" s="82">
        <f>((DR72)^(1/DR73))-1</f>
        <v>0.7568708370184793</v>
      </c>
      <c r="DS74" s="51" t="s">
        <v>20</v>
      </c>
      <c r="DT74" s="13"/>
      <c r="DU74" s="14"/>
    </row>
    <row r="75" spans="23:125" ht="19.5" thickBot="1">
      <c r="W75" s="19"/>
      <c r="X75" s="13"/>
      <c r="Y75" s="13"/>
      <c r="Z75" s="13"/>
      <c r="AA75" s="13"/>
      <c r="AB75" s="52" t="s">
        <v>21</v>
      </c>
      <c r="AC75" s="53">
        <f>AC73</f>
        <v>3.9173823267621817</v>
      </c>
      <c r="AD75" s="37"/>
      <c r="AE75" s="13"/>
      <c r="AF75" s="14"/>
      <c r="AK75" s="19"/>
      <c r="AL75" s="13"/>
      <c r="AM75" s="13"/>
      <c r="AN75" s="13"/>
      <c r="AO75" s="13"/>
      <c r="AP75" s="55" t="s">
        <v>24</v>
      </c>
      <c r="AQ75" s="56">
        <f>AQ69*((1+AQ72)^AQ73)</f>
        <v>9.999999999999998</v>
      </c>
      <c r="AR75" s="13"/>
      <c r="AS75" s="13"/>
      <c r="AT75" s="14"/>
      <c r="DL75" s="19"/>
      <c r="DM75" s="13"/>
      <c r="DN75" s="13"/>
      <c r="DO75" s="13"/>
      <c r="DP75" s="13"/>
      <c r="DQ75" s="52" t="s">
        <v>21</v>
      </c>
      <c r="DR75" s="53">
        <f>DR73</f>
        <v>1.2300000000000004</v>
      </c>
      <c r="DS75" s="37"/>
      <c r="DT75" s="13"/>
      <c r="DU75" s="14"/>
    </row>
    <row r="76" spans="23:125" ht="19.5" thickBot="1">
      <c r="W76" s="19"/>
      <c r="X76" s="13"/>
      <c r="Y76" s="13"/>
      <c r="Z76" s="13"/>
      <c r="AA76" s="13"/>
      <c r="AB76" s="35" t="s">
        <v>22</v>
      </c>
      <c r="AC76" s="54"/>
      <c r="AD76" s="37"/>
      <c r="AE76" s="13"/>
      <c r="AF76" s="14"/>
      <c r="AK76" s="21"/>
      <c r="AL76" s="57"/>
      <c r="AM76" s="57"/>
      <c r="AN76" s="57"/>
      <c r="AO76" s="57"/>
      <c r="AP76" s="58" t="s">
        <v>24</v>
      </c>
      <c r="AQ76" s="59">
        <f>AQ69*(2^(AQ71))</f>
        <v>9.999999999999998</v>
      </c>
      <c r="AR76" s="60" t="s">
        <v>25</v>
      </c>
      <c r="AS76" s="57"/>
      <c r="AT76" s="61"/>
      <c r="DL76" s="19"/>
      <c r="DM76" s="13"/>
      <c r="DN76" s="13"/>
      <c r="DO76" s="13"/>
      <c r="DP76" s="13"/>
      <c r="DQ76" s="35" t="s">
        <v>22</v>
      </c>
      <c r="DR76" s="54"/>
      <c r="DS76" s="37"/>
      <c r="DT76" s="13"/>
      <c r="DU76" s="14"/>
    </row>
    <row r="77" spans="23:125" ht="21" thickBot="1">
      <c r="W77" s="19"/>
      <c r="X77" s="13"/>
      <c r="Y77" s="13"/>
      <c r="Z77" s="13"/>
      <c r="AA77" s="13"/>
      <c r="AB77" s="55" t="s">
        <v>23</v>
      </c>
      <c r="AC77" s="56">
        <f>AC71*((1+AC74)^AC75)</f>
        <v>10.000000000000002</v>
      </c>
      <c r="AD77" s="13"/>
      <c r="AE77" s="13"/>
      <c r="AF77" s="14"/>
      <c r="AK77" s="26"/>
      <c r="AL77" s="27"/>
      <c r="AM77" s="27"/>
      <c r="AN77" s="27"/>
      <c r="AO77" s="28"/>
      <c r="AP77" s="29" t="s">
        <v>9</v>
      </c>
      <c r="AQ77" s="25"/>
      <c r="AR77" s="23"/>
      <c r="AS77" s="23"/>
      <c r="AT77" s="25"/>
      <c r="DL77" s="19"/>
      <c r="DM77" s="13"/>
      <c r="DN77" s="13"/>
      <c r="DO77" s="13"/>
      <c r="DP77" s="13"/>
      <c r="DQ77" s="55" t="s">
        <v>24</v>
      </c>
      <c r="DR77" s="56">
        <f>DR71*((1+DR74)^DR75)</f>
        <v>2</v>
      </c>
      <c r="DS77" s="13"/>
      <c r="DT77" s="13"/>
      <c r="DU77" s="14"/>
    </row>
    <row r="78" spans="23:125" ht="19.5" thickBot="1">
      <c r="W78" s="21"/>
      <c r="X78" s="57"/>
      <c r="Y78" s="57"/>
      <c r="Z78" s="57"/>
      <c r="AA78" s="57"/>
      <c r="AB78" s="58" t="s">
        <v>24</v>
      </c>
      <c r="AC78" s="59">
        <f>AC71*(2^(AC73))</f>
        <v>15.109482320412436</v>
      </c>
      <c r="AD78" s="60" t="s">
        <v>25</v>
      </c>
      <c r="AE78" s="57"/>
      <c r="AF78" s="61"/>
      <c r="AK78" s="31"/>
      <c r="AL78" s="32" t="s">
        <v>10</v>
      </c>
      <c r="AM78" s="33"/>
      <c r="AN78" s="33"/>
      <c r="AO78" s="34"/>
      <c r="AQ78" s="83">
        <f>AC80</f>
        <v>1</v>
      </c>
      <c r="AR78" s="37"/>
      <c r="AS78" s="13"/>
      <c r="AT78" s="14"/>
      <c r="DL78" s="21"/>
      <c r="DM78" s="57"/>
      <c r="DN78" s="57"/>
      <c r="DO78" s="57"/>
      <c r="DP78" s="57"/>
      <c r="DQ78" s="58" t="s">
        <v>24</v>
      </c>
      <c r="DR78" s="59">
        <f>DR71*(2^(DR73))</f>
        <v>2.345669898463758</v>
      </c>
      <c r="DS78" s="60" t="s">
        <v>25</v>
      </c>
      <c r="DT78" s="57"/>
      <c r="DU78" s="61"/>
    </row>
    <row r="79" spans="23:125" ht="21" thickBot="1">
      <c r="W79" s="26"/>
      <c r="X79" s="27"/>
      <c r="Y79" s="27"/>
      <c r="Z79" s="27"/>
      <c r="AA79" s="28"/>
      <c r="AB79" s="29" t="s">
        <v>9</v>
      </c>
      <c r="AC79" s="25"/>
      <c r="AD79" s="30"/>
      <c r="AE79" s="13"/>
      <c r="AF79" s="14"/>
      <c r="AK79" s="31"/>
      <c r="AL79" s="80">
        <f>AK72</f>
        <v>30.965784284662085</v>
      </c>
      <c r="AM79" s="33"/>
      <c r="AN79" s="33"/>
      <c r="AO79" s="38" t="s">
        <v>12</v>
      </c>
      <c r="AQ79" s="84">
        <f>AQ70</f>
        <v>10</v>
      </c>
      <c r="AR79" s="40" t="s">
        <v>14</v>
      </c>
      <c r="AS79" s="13"/>
      <c r="AT79" s="14"/>
      <c r="DL79" s="26"/>
      <c r="DM79" s="27"/>
      <c r="DN79" s="27"/>
      <c r="DO79" s="27"/>
      <c r="DP79" s="28"/>
      <c r="DQ79" s="29" t="s">
        <v>9</v>
      </c>
      <c r="DR79" s="25"/>
      <c r="DS79" s="23"/>
      <c r="DT79" s="23"/>
      <c r="DU79" s="25"/>
    </row>
    <row r="80" spans="23:125" ht="19.5" thickBot="1">
      <c r="W80" s="31"/>
      <c r="X80" s="32" t="s">
        <v>10</v>
      </c>
      <c r="Y80" s="33"/>
      <c r="Z80" s="33"/>
      <c r="AA80" s="34"/>
      <c r="AB80" s="35" t="s">
        <v>11</v>
      </c>
      <c r="AC80" s="64">
        <f>AC71</f>
        <v>1</v>
      </c>
      <c r="AD80" s="37"/>
      <c r="AE80" s="13"/>
      <c r="AF80" s="14"/>
      <c r="AK80" s="41" t="s">
        <v>15</v>
      </c>
      <c r="AL80" s="33"/>
      <c r="AM80" s="32" t="s">
        <v>16</v>
      </c>
      <c r="AN80" s="33"/>
      <c r="AO80" s="42">
        <f>AM81-AK81</f>
        <v>0</v>
      </c>
      <c r="AQ80" s="44">
        <f>(LOG(AQ79)/LOG(2))+AO80</f>
        <v>3.321928094887362</v>
      </c>
      <c r="AR80" s="45" t="s">
        <v>18</v>
      </c>
      <c r="AS80" s="13"/>
      <c r="AT80" s="14"/>
      <c r="DL80" s="31"/>
      <c r="DM80" s="32" t="s">
        <v>10</v>
      </c>
      <c r="DN80" s="33"/>
      <c r="DO80" s="33"/>
      <c r="DP80" s="34"/>
      <c r="DR80" s="83">
        <f>DR71</f>
        <v>1</v>
      </c>
      <c r="DS80" s="37"/>
      <c r="DT80" s="13"/>
      <c r="DU80" s="14"/>
    </row>
    <row r="81" spans="23:125" ht="19.5" thickBot="1">
      <c r="W81" s="31"/>
      <c r="X81" s="63">
        <f>X72+AC75</f>
        <v>34.75214698028654</v>
      </c>
      <c r="Y81" s="33"/>
      <c r="Z81" s="33"/>
      <c r="AA81" s="38" t="s">
        <v>12</v>
      </c>
      <c r="AB81" s="39" t="s">
        <v>13</v>
      </c>
      <c r="AC81" s="65">
        <f>AC72</f>
        <v>10</v>
      </c>
      <c r="AD81" s="40" t="s">
        <v>14</v>
      </c>
      <c r="AE81" s="13"/>
      <c r="AF81" s="14"/>
      <c r="AK81" s="46">
        <f>(LOG(AQ79)/LOG(2))+AL79</f>
        <v>34.28771237954945</v>
      </c>
      <c r="AL81" s="47"/>
      <c r="AM81" s="81">
        <f>AN7</f>
        <v>34.28771237954945</v>
      </c>
      <c r="AN81" s="47"/>
      <c r="AO81" s="49"/>
      <c r="AP81" s="50" t="s">
        <v>19</v>
      </c>
      <c r="AQ81" s="82">
        <f>((AQ79)^(1/AQ80))-1</f>
        <v>1</v>
      </c>
      <c r="AR81" s="51" t="s">
        <v>20</v>
      </c>
      <c r="AS81" s="13"/>
      <c r="AT81" s="14"/>
      <c r="DL81" s="31"/>
      <c r="DM81" s="63">
        <f>DN74</f>
        <v>16</v>
      </c>
      <c r="DN81" s="33"/>
      <c r="DO81" s="33"/>
      <c r="DP81" s="38" t="s">
        <v>12</v>
      </c>
      <c r="DR81" s="84">
        <f>DR72</f>
        <v>2</v>
      </c>
      <c r="DS81" s="40" t="s">
        <v>14</v>
      </c>
      <c r="DT81" s="13"/>
      <c r="DU81" s="14"/>
    </row>
    <row r="82" spans="23:125" ht="19.5" thickBot="1">
      <c r="W82" s="41" t="s">
        <v>15</v>
      </c>
      <c r="X82" s="33"/>
      <c r="Y82" s="32" t="s">
        <v>16</v>
      </c>
      <c r="Z82" s="33"/>
      <c r="AA82" s="42">
        <f>AC82-(LOG(AC81)/LOG(2))</f>
        <v>0.5954542318748195</v>
      </c>
      <c r="AB82" s="43" t="s">
        <v>17</v>
      </c>
      <c r="AC82" s="44">
        <f>-((-LOG(AC81)*(-1/LOG(2)-(-1/LOG(AC83+1))))+(-LOG(AC81)/LOG(2)))</f>
        <v>3.9173823267621817</v>
      </c>
      <c r="AD82" s="45" t="s">
        <v>18</v>
      </c>
      <c r="AE82" s="13"/>
      <c r="AF82" s="14"/>
      <c r="AK82" s="19"/>
      <c r="AL82" s="13"/>
      <c r="AM82" s="13"/>
      <c r="AN82" s="13"/>
      <c r="AO82" s="13"/>
      <c r="AP82" s="52" t="s">
        <v>21</v>
      </c>
      <c r="AQ82" s="53">
        <f>AQ80</f>
        <v>3.321928094887362</v>
      </c>
      <c r="AR82" s="37"/>
      <c r="AS82" s="13"/>
      <c r="AT82" s="14"/>
      <c r="DL82" s="41" t="s">
        <v>37</v>
      </c>
      <c r="DM82" s="33"/>
      <c r="DN82" s="32" t="s">
        <v>16</v>
      </c>
      <c r="DO82" s="33"/>
      <c r="DP82" s="42">
        <f>DN83-DL83</f>
        <v>0.23000000000000043</v>
      </c>
      <c r="DR82" s="44">
        <f>(LOG(DR81)/LOG(2))+DP82</f>
        <v>1.2300000000000004</v>
      </c>
      <c r="DS82" s="45" t="s">
        <v>29</v>
      </c>
      <c r="DT82" s="13"/>
      <c r="DU82" s="14"/>
    </row>
    <row r="83" spans="23:125" ht="19.5" thickBot="1">
      <c r="W83" s="46">
        <f>(LOG(AC81)/LOG(2))+X81</f>
        <v>38.0740750751739</v>
      </c>
      <c r="X83" s="47"/>
      <c r="Y83" s="48">
        <f>W83+AA82</f>
        <v>38.66952930704872</v>
      </c>
      <c r="Z83" s="47"/>
      <c r="AA83" s="49"/>
      <c r="AB83" s="50" t="s">
        <v>19</v>
      </c>
      <c r="AC83" s="62">
        <f>AC74</f>
        <v>0.8</v>
      </c>
      <c r="AD83" s="51" t="s">
        <v>20</v>
      </c>
      <c r="AE83" s="13"/>
      <c r="AF83" s="14"/>
      <c r="AK83" s="19"/>
      <c r="AL83" s="13"/>
      <c r="AM83" s="13"/>
      <c r="AN83" s="13"/>
      <c r="AO83" s="13"/>
      <c r="AP83" s="35" t="s">
        <v>22</v>
      </c>
      <c r="AQ83" s="54"/>
      <c r="AR83" s="37"/>
      <c r="AS83" s="13"/>
      <c r="AT83" s="14"/>
      <c r="DL83" s="46">
        <f>(LOG(DR81)/LOG(2))+DM81</f>
        <v>17</v>
      </c>
      <c r="DM83" s="47"/>
      <c r="DN83" s="48">
        <f>CH8</f>
        <v>17.23</v>
      </c>
      <c r="DO83" s="47"/>
      <c r="DP83" s="49"/>
      <c r="DQ83" s="50" t="s">
        <v>19</v>
      </c>
      <c r="DR83" s="82">
        <f>((DR81)^(1/DR82))-1</f>
        <v>0.7568708370184793</v>
      </c>
      <c r="DS83" s="51" t="s">
        <v>20</v>
      </c>
      <c r="DT83" s="13"/>
      <c r="DU83" s="14"/>
    </row>
    <row r="84" spans="23:125" ht="19.5" thickBot="1">
      <c r="W84" s="19"/>
      <c r="X84" s="13"/>
      <c r="Y84" s="13"/>
      <c r="Z84" s="13"/>
      <c r="AA84" s="13"/>
      <c r="AB84" s="52" t="s">
        <v>21</v>
      </c>
      <c r="AC84" s="53">
        <f>AC82</f>
        <v>3.9173823267621817</v>
      </c>
      <c r="AD84" s="37"/>
      <c r="AE84" s="13"/>
      <c r="AF84" s="14"/>
      <c r="AK84" s="19"/>
      <c r="AL84" s="13"/>
      <c r="AM84" s="13"/>
      <c r="AN84" s="13"/>
      <c r="AO84" s="13"/>
      <c r="AP84" s="55" t="s">
        <v>24</v>
      </c>
      <c r="AQ84" s="56">
        <f>AQ78*((1+AQ81)^AQ82)</f>
        <v>9.999999999999998</v>
      </c>
      <c r="AR84" s="13"/>
      <c r="AS84" s="13"/>
      <c r="AT84" s="14"/>
      <c r="DL84" s="19"/>
      <c r="DM84" s="13"/>
      <c r="DN84" s="13"/>
      <c r="DO84" s="13"/>
      <c r="DP84" s="13"/>
      <c r="DQ84" s="52" t="s">
        <v>21</v>
      </c>
      <c r="DR84" s="53">
        <f>DR82</f>
        <v>1.2300000000000004</v>
      </c>
      <c r="DS84" s="37"/>
      <c r="DT84" s="13"/>
      <c r="DU84" s="14"/>
    </row>
    <row r="85" spans="23:125" ht="19.5" thickBot="1">
      <c r="W85" s="19"/>
      <c r="X85" s="13"/>
      <c r="Y85" s="13"/>
      <c r="Z85" s="13"/>
      <c r="AA85" s="13"/>
      <c r="AB85" s="35" t="s">
        <v>22</v>
      </c>
      <c r="AC85" s="54"/>
      <c r="AD85" s="37"/>
      <c r="AE85" s="13"/>
      <c r="AF85" s="14"/>
      <c r="AK85" s="21"/>
      <c r="AL85" s="57"/>
      <c r="AM85" s="57"/>
      <c r="AN85" s="57"/>
      <c r="AO85" s="57"/>
      <c r="AP85" s="58" t="s">
        <v>24</v>
      </c>
      <c r="AQ85" s="59">
        <f>AQ78*(2^(AQ80))</f>
        <v>9.999999999999998</v>
      </c>
      <c r="AR85" s="60" t="s">
        <v>25</v>
      </c>
      <c r="AS85" s="57"/>
      <c r="AT85" s="61"/>
      <c r="DL85" s="19"/>
      <c r="DM85" s="13"/>
      <c r="DN85" s="13"/>
      <c r="DO85" s="13"/>
      <c r="DP85" s="13"/>
      <c r="DQ85" s="35" t="s">
        <v>22</v>
      </c>
      <c r="DR85" s="54"/>
      <c r="DS85" s="37"/>
      <c r="DT85" s="13"/>
      <c r="DU85" s="14"/>
    </row>
    <row r="86" spans="23:125" ht="21" thickBot="1">
      <c r="W86" s="19"/>
      <c r="X86" s="13"/>
      <c r="Y86" s="13"/>
      <c r="Z86" s="13"/>
      <c r="AA86" s="13"/>
      <c r="AB86" s="55" t="s">
        <v>23</v>
      </c>
      <c r="AC86" s="56">
        <f>AC80*((1+AC83)^AC84)</f>
        <v>10.000000000000002</v>
      </c>
      <c r="AD86" s="13"/>
      <c r="AE86" s="13"/>
      <c r="AF86" s="14"/>
      <c r="AK86" s="26"/>
      <c r="AL86" s="27"/>
      <c r="AM86" s="27"/>
      <c r="AN86" s="27"/>
      <c r="AO86" s="28"/>
      <c r="AP86" s="29" t="s">
        <v>9</v>
      </c>
      <c r="AQ86" s="25"/>
      <c r="AR86" s="23"/>
      <c r="AS86" s="23"/>
      <c r="AT86" s="25"/>
      <c r="DL86" s="19"/>
      <c r="DM86" s="13"/>
      <c r="DN86" s="13"/>
      <c r="DO86" s="13"/>
      <c r="DP86" s="13"/>
      <c r="DQ86" s="55" t="s">
        <v>24</v>
      </c>
      <c r="DR86" s="56">
        <f>DR80*((1+DR83)^DR84)</f>
        <v>2</v>
      </c>
      <c r="DS86" s="13"/>
      <c r="DT86" s="13"/>
      <c r="DU86" s="14"/>
    </row>
    <row r="87" spans="23:125" ht="19.5" thickBot="1">
      <c r="W87" s="21"/>
      <c r="X87" s="57"/>
      <c r="Y87" s="57"/>
      <c r="Z87" s="57"/>
      <c r="AA87" s="57"/>
      <c r="AB87" s="58" t="s">
        <v>24</v>
      </c>
      <c r="AC87" s="59">
        <f>AC80*(2^(AC82))</f>
        <v>15.109482320412436</v>
      </c>
      <c r="AD87" s="60" t="s">
        <v>25</v>
      </c>
      <c r="AE87" s="57"/>
      <c r="AF87" s="61"/>
      <c r="AK87" s="31"/>
      <c r="AL87" s="32" t="s">
        <v>10</v>
      </c>
      <c r="AM87" s="33"/>
      <c r="AN87" s="33"/>
      <c r="AO87" s="34"/>
      <c r="AQ87" s="83">
        <f>AC89</f>
        <v>1</v>
      </c>
      <c r="AR87" s="37"/>
      <c r="AS87" s="13"/>
      <c r="AT87" s="14"/>
      <c r="DL87" s="21"/>
      <c r="DM87" s="57"/>
      <c r="DN87" s="57"/>
      <c r="DO87" s="57"/>
      <c r="DP87" s="57"/>
      <c r="DQ87" s="58" t="s">
        <v>24</v>
      </c>
      <c r="DR87" s="59">
        <f>DR80*(2^(DR82))</f>
        <v>2.345669898463758</v>
      </c>
      <c r="DS87" s="60" t="s">
        <v>25</v>
      </c>
      <c r="DT87" s="57"/>
      <c r="DU87" s="61"/>
    </row>
    <row r="88" spans="23:125" ht="21" thickBot="1">
      <c r="W88" s="26"/>
      <c r="X88" s="27"/>
      <c r="Y88" s="27"/>
      <c r="Z88" s="27"/>
      <c r="AA88" s="28"/>
      <c r="AB88" s="29" t="s">
        <v>9</v>
      </c>
      <c r="AC88" s="25"/>
      <c r="AD88" s="30"/>
      <c r="AE88" s="13"/>
      <c r="AF88" s="14"/>
      <c r="AK88" s="31"/>
      <c r="AL88" s="80">
        <f>AK81</f>
        <v>34.28771237954945</v>
      </c>
      <c r="AM88" s="33"/>
      <c r="AN88" s="33"/>
      <c r="AO88" s="38" t="s">
        <v>12</v>
      </c>
      <c r="AQ88" s="84">
        <f>AQ79</f>
        <v>10</v>
      </c>
      <c r="AR88" s="40" t="s">
        <v>14</v>
      </c>
      <c r="AS88" s="13"/>
      <c r="AT88" s="14"/>
      <c r="DL88" s="26"/>
      <c r="DM88" s="27"/>
      <c r="DN88" s="27"/>
      <c r="DO88" s="27"/>
      <c r="DP88" s="28"/>
      <c r="DQ88" s="29" t="s">
        <v>9</v>
      </c>
      <c r="DR88" s="25"/>
      <c r="DS88" s="23"/>
      <c r="DT88" s="23"/>
      <c r="DU88" s="25"/>
    </row>
    <row r="89" spans="23:125" ht="19.5" thickBot="1">
      <c r="W89" s="31"/>
      <c r="X89" s="32" t="s">
        <v>10</v>
      </c>
      <c r="Y89" s="33"/>
      <c r="Z89" s="33"/>
      <c r="AA89" s="34"/>
      <c r="AB89" s="35" t="s">
        <v>11</v>
      </c>
      <c r="AC89" s="64">
        <f>AC80</f>
        <v>1</v>
      </c>
      <c r="AD89" s="37"/>
      <c r="AE89" s="13"/>
      <c r="AF89" s="14"/>
      <c r="AK89" s="41" t="s">
        <v>15</v>
      </c>
      <c r="AL89" s="33"/>
      <c r="AM89" s="32" t="s">
        <v>16</v>
      </c>
      <c r="AN89" s="33"/>
      <c r="AO89" s="42">
        <f>AM90-AK90</f>
        <v>-37.60964047443681</v>
      </c>
      <c r="AQ89" s="44">
        <f>(LOG(AQ88)/LOG(2))+AO89</f>
        <v>-34.28771237954945</v>
      </c>
      <c r="AR89" s="45" t="s">
        <v>18</v>
      </c>
      <c r="AS89" s="13"/>
      <c r="AT89" s="14"/>
      <c r="DL89" s="31"/>
      <c r="DM89" s="32" t="s">
        <v>10</v>
      </c>
      <c r="DN89" s="33"/>
      <c r="DO89" s="33"/>
      <c r="DP89" s="34"/>
      <c r="DR89" s="83">
        <f>DR80</f>
        <v>1</v>
      </c>
      <c r="DS89" s="37"/>
      <c r="DT89" s="13"/>
      <c r="DU89" s="14"/>
    </row>
    <row r="90" spans="23:125" ht="19.5" thickBot="1">
      <c r="W90" s="31"/>
      <c r="X90" s="63">
        <f>X81+AC84</f>
        <v>38.66952930704872</v>
      </c>
      <c r="Y90" s="33"/>
      <c r="Z90" s="33"/>
      <c r="AA90" s="38" t="s">
        <v>12</v>
      </c>
      <c r="AB90" s="39" t="s">
        <v>13</v>
      </c>
      <c r="AC90" s="65">
        <f>AC81</f>
        <v>10</v>
      </c>
      <c r="AD90" s="40" t="s">
        <v>14</v>
      </c>
      <c r="AE90" s="13"/>
      <c r="AF90" s="14"/>
      <c r="AK90" s="46">
        <f>(LOG(AQ88)/LOG(2))+AL88</f>
        <v>37.60964047443681</v>
      </c>
      <c r="AL90" s="47"/>
      <c r="AM90" s="81">
        <f>AN8</f>
        <v>0</v>
      </c>
      <c r="AN90" s="47"/>
      <c r="AO90" s="49"/>
      <c r="AP90" s="50" t="s">
        <v>19</v>
      </c>
      <c r="AQ90" s="82">
        <f>((AQ88)^(1/AQ89))-1</f>
        <v>-0.06494957273886448</v>
      </c>
      <c r="AR90" s="51" t="s">
        <v>20</v>
      </c>
      <c r="AS90" s="13"/>
      <c r="AT90" s="14"/>
      <c r="DL90" s="31"/>
      <c r="DM90" s="63">
        <f>DN83</f>
        <v>17.23</v>
      </c>
      <c r="DN90" s="33"/>
      <c r="DO90" s="33"/>
      <c r="DP90" s="38" t="s">
        <v>12</v>
      </c>
      <c r="DR90" s="84">
        <f>DR81</f>
        <v>2</v>
      </c>
      <c r="DS90" s="40" t="s">
        <v>14</v>
      </c>
      <c r="DT90" s="13"/>
      <c r="DU90" s="14"/>
    </row>
    <row r="91" spans="23:125" ht="19.5" thickBot="1">
      <c r="W91" s="41" t="s">
        <v>15</v>
      </c>
      <c r="X91" s="33"/>
      <c r="Y91" s="32" t="s">
        <v>16</v>
      </c>
      <c r="Z91" s="33"/>
      <c r="AA91" s="42">
        <f>AC91-(LOG(AC90)/LOG(2))</f>
        <v>0.5954542318748195</v>
      </c>
      <c r="AB91" s="43" t="s">
        <v>17</v>
      </c>
      <c r="AC91" s="44">
        <f>-((-LOG(AC90)*(-1/LOG(2)-(-1/LOG(AC92+1))))+(-LOG(AC90)/LOG(2)))</f>
        <v>3.9173823267621817</v>
      </c>
      <c r="AD91" s="45" t="s">
        <v>18</v>
      </c>
      <c r="AE91" s="13"/>
      <c r="AF91" s="14"/>
      <c r="AK91" s="19"/>
      <c r="AL91" s="13"/>
      <c r="AM91" s="13"/>
      <c r="AN91" s="13"/>
      <c r="AO91" s="13"/>
      <c r="AP91" s="52" t="s">
        <v>21</v>
      </c>
      <c r="AQ91" s="53">
        <f>AQ89</f>
        <v>-34.28771237954945</v>
      </c>
      <c r="AR91" s="37"/>
      <c r="AS91" s="13"/>
      <c r="AT91" s="14"/>
      <c r="DL91" s="41" t="s">
        <v>37</v>
      </c>
      <c r="DM91" s="33"/>
      <c r="DN91" s="32" t="s">
        <v>16</v>
      </c>
      <c r="DO91" s="33"/>
      <c r="DP91" s="42">
        <f>DN92-DL92</f>
        <v>0.07000000000000028</v>
      </c>
      <c r="DR91" s="44">
        <f>(LOG(DR90)/LOG(2))+DP91</f>
        <v>1.0700000000000003</v>
      </c>
      <c r="DS91" s="45" t="s">
        <v>29</v>
      </c>
      <c r="DT91" s="13"/>
      <c r="DU91" s="14"/>
    </row>
    <row r="92" spans="23:125" ht="19.5" thickBot="1">
      <c r="W92" s="46">
        <f>(LOG(AC90)/LOG(2))+X90</f>
        <v>41.99145740193608</v>
      </c>
      <c r="X92" s="47"/>
      <c r="Y92" s="48">
        <f>W92+AA91</f>
        <v>42.5869116338109</v>
      </c>
      <c r="Z92" s="47"/>
      <c r="AA92" s="49"/>
      <c r="AB92" s="50" t="s">
        <v>19</v>
      </c>
      <c r="AC92" s="62">
        <f>AC83</f>
        <v>0.8</v>
      </c>
      <c r="AD92" s="51" t="s">
        <v>20</v>
      </c>
      <c r="AE92" s="13"/>
      <c r="AF92" s="14"/>
      <c r="AK92" s="19"/>
      <c r="AL92" s="13"/>
      <c r="AM92" s="13"/>
      <c r="AN92" s="13"/>
      <c r="AO92" s="13"/>
      <c r="AP92" s="35" t="s">
        <v>22</v>
      </c>
      <c r="AQ92" s="54"/>
      <c r="AR92" s="37"/>
      <c r="AS92" s="13"/>
      <c r="AT92" s="14"/>
      <c r="DL92" s="46">
        <f>(LOG(DR90)/LOG(2))+DM90</f>
        <v>18.23</v>
      </c>
      <c r="DM92" s="47"/>
      <c r="DN92" s="48">
        <f>CH9</f>
        <v>18.3</v>
      </c>
      <c r="DO92" s="47"/>
      <c r="DP92" s="49"/>
      <c r="DQ92" s="50" t="s">
        <v>19</v>
      </c>
      <c r="DR92" s="82">
        <f>((DR90)^(1/DR91))-1</f>
        <v>0.9113333802259538</v>
      </c>
      <c r="DS92" s="51" t="s">
        <v>20</v>
      </c>
      <c r="DT92" s="13"/>
      <c r="DU92" s="14"/>
    </row>
    <row r="93" spans="23:125" ht="19.5" thickBot="1">
      <c r="W93" s="19"/>
      <c r="X93" s="13"/>
      <c r="Y93" s="13"/>
      <c r="Z93" s="13"/>
      <c r="AA93" s="13"/>
      <c r="AB93" s="52" t="s">
        <v>21</v>
      </c>
      <c r="AC93" s="53">
        <f>AC91</f>
        <v>3.9173823267621817</v>
      </c>
      <c r="AD93" s="37"/>
      <c r="AE93" s="13"/>
      <c r="AF93" s="14"/>
      <c r="AK93" s="19"/>
      <c r="AL93" s="13"/>
      <c r="AM93" s="13"/>
      <c r="AN93" s="13"/>
      <c r="AO93" s="13"/>
      <c r="AP93" s="55" t="s">
        <v>24</v>
      </c>
      <c r="AQ93" s="56">
        <f>AQ87*((1+AQ90)^AQ91)</f>
        <v>10.000000000000028</v>
      </c>
      <c r="AR93" s="13"/>
      <c r="AS93" s="13"/>
      <c r="AT93" s="14"/>
      <c r="DL93" s="19"/>
      <c r="DM93" s="13"/>
      <c r="DN93" s="13"/>
      <c r="DO93" s="13"/>
      <c r="DP93" s="13"/>
      <c r="DQ93" s="52" t="s">
        <v>21</v>
      </c>
      <c r="DR93" s="53">
        <f>DR91</f>
        <v>1.0700000000000003</v>
      </c>
      <c r="DS93" s="37"/>
      <c r="DT93" s="13"/>
      <c r="DU93" s="14"/>
    </row>
    <row r="94" spans="23:125" ht="19.5" thickBot="1">
      <c r="W94" s="19"/>
      <c r="X94" s="13"/>
      <c r="Y94" s="13"/>
      <c r="Z94" s="13"/>
      <c r="AA94" s="13"/>
      <c r="AB94" s="35" t="s">
        <v>22</v>
      </c>
      <c r="AC94" s="54"/>
      <c r="AD94" s="37"/>
      <c r="AE94" s="13"/>
      <c r="AF94" s="14"/>
      <c r="AK94" s="21"/>
      <c r="AL94" s="57"/>
      <c r="AM94" s="57"/>
      <c r="AN94" s="57"/>
      <c r="AO94" s="57"/>
      <c r="AP94" s="58" t="s">
        <v>24</v>
      </c>
      <c r="AQ94" s="59">
        <f>AQ87*(2^(AQ89))</f>
        <v>4.768371582031262E-11</v>
      </c>
      <c r="AR94" s="60" t="s">
        <v>25</v>
      </c>
      <c r="AS94" s="57"/>
      <c r="AT94" s="61"/>
      <c r="DL94" s="19"/>
      <c r="DM94" s="13"/>
      <c r="DN94" s="13"/>
      <c r="DO94" s="13"/>
      <c r="DP94" s="13"/>
      <c r="DQ94" s="35" t="s">
        <v>22</v>
      </c>
      <c r="DR94" s="54"/>
      <c r="DS94" s="37"/>
      <c r="DT94" s="13"/>
      <c r="DU94" s="14"/>
    </row>
    <row r="95" spans="23:125" ht="19.5" thickBot="1">
      <c r="W95" s="19"/>
      <c r="X95" s="13"/>
      <c r="Y95" s="13"/>
      <c r="Z95" s="13"/>
      <c r="AA95" s="13"/>
      <c r="AB95" s="55" t="s">
        <v>23</v>
      </c>
      <c r="AC95" s="56">
        <f>AC89*((1+AC92)^AC93)</f>
        <v>10.000000000000002</v>
      </c>
      <c r="AD95" s="13"/>
      <c r="AE95" s="13"/>
      <c r="AF95" s="14"/>
      <c r="DL95" s="19"/>
      <c r="DM95" s="13"/>
      <c r="DN95" s="13"/>
      <c r="DO95" s="13"/>
      <c r="DP95" s="13"/>
      <c r="DQ95" s="55" t="s">
        <v>24</v>
      </c>
      <c r="DR95" s="56">
        <f>DR89*((1+DR92)^DR93)</f>
        <v>2</v>
      </c>
      <c r="DS95" s="13"/>
      <c r="DT95" s="13"/>
      <c r="DU95" s="14"/>
    </row>
    <row r="96" spans="23:125" ht="19.5" thickBot="1">
      <c r="W96" s="21"/>
      <c r="X96" s="57"/>
      <c r="Y96" s="57"/>
      <c r="Z96" s="57"/>
      <c r="AA96" s="57"/>
      <c r="AB96" s="58" t="s">
        <v>24</v>
      </c>
      <c r="AC96" s="59">
        <f>AC89*(2^(AC91))</f>
        <v>15.109482320412436</v>
      </c>
      <c r="AD96" s="60" t="s">
        <v>25</v>
      </c>
      <c r="AE96" s="57"/>
      <c r="AF96" s="61"/>
      <c r="DL96" s="21"/>
      <c r="DM96" s="57"/>
      <c r="DN96" s="57"/>
      <c r="DO96" s="57"/>
      <c r="DP96" s="57"/>
      <c r="DQ96" s="58" t="s">
        <v>24</v>
      </c>
      <c r="DR96" s="59">
        <f>DR89*(2^(DR91))</f>
        <v>2.0994333672461347</v>
      </c>
      <c r="DS96" s="60" t="s">
        <v>25</v>
      </c>
      <c r="DT96" s="57"/>
      <c r="DU96" s="61"/>
    </row>
    <row r="97" spans="116:125" ht="20.25">
      <c r="DL97" s="26"/>
      <c r="DM97" s="27"/>
      <c r="DN97" s="27"/>
      <c r="DO97" s="27"/>
      <c r="DP97" s="28"/>
      <c r="DQ97" s="29" t="s">
        <v>9</v>
      </c>
      <c r="DR97" s="25"/>
      <c r="DS97" s="23"/>
      <c r="DT97" s="23"/>
      <c r="DU97" s="25"/>
    </row>
    <row r="98" spans="116:125" ht="17.25" thickBot="1">
      <c r="DL98" s="31"/>
      <c r="DM98" s="32" t="s">
        <v>10</v>
      </c>
      <c r="DN98" s="33"/>
      <c r="DO98" s="33"/>
      <c r="DP98" s="34"/>
      <c r="DR98" s="83">
        <f>DR89</f>
        <v>1</v>
      </c>
      <c r="DS98" s="37"/>
      <c r="DT98" s="13"/>
      <c r="DU98" s="14"/>
    </row>
    <row r="99" spans="116:125" ht="17.25" thickBot="1">
      <c r="DL99" s="31"/>
      <c r="DM99" s="63">
        <f>DN92</f>
        <v>18.3</v>
      </c>
      <c r="DN99" s="33"/>
      <c r="DO99" s="33"/>
      <c r="DP99" s="38" t="s">
        <v>12</v>
      </c>
      <c r="DR99" s="84">
        <f>DR90</f>
        <v>2</v>
      </c>
      <c r="DS99" s="40" t="s">
        <v>14</v>
      </c>
      <c r="DT99" s="13"/>
      <c r="DU99" s="14"/>
    </row>
    <row r="100" spans="116:125" ht="16.5" thickBot="1">
      <c r="DL100" s="41" t="s">
        <v>37</v>
      </c>
      <c r="DM100" s="33"/>
      <c r="DN100" s="32" t="s">
        <v>16</v>
      </c>
      <c r="DO100" s="33"/>
      <c r="DP100" s="42">
        <f>DN101-DL101</f>
        <v>0.129999999999999</v>
      </c>
      <c r="DR100" s="44">
        <f>(LOG(DR99)/LOG(2))+DP100</f>
        <v>1.129999999999999</v>
      </c>
      <c r="DS100" s="45" t="s">
        <v>29</v>
      </c>
      <c r="DT100" s="13"/>
      <c r="DU100" s="14"/>
    </row>
    <row r="101" spans="116:125" ht="19.5" thickBot="1">
      <c r="DL101" s="46">
        <f>(LOG(DR99)/LOG(2))+DM99</f>
        <v>19.3</v>
      </c>
      <c r="DM101" s="47"/>
      <c r="DN101" s="48">
        <f>CH10</f>
        <v>19.43</v>
      </c>
      <c r="DO101" s="47"/>
      <c r="DP101" s="49"/>
      <c r="DQ101" s="50" t="s">
        <v>19</v>
      </c>
      <c r="DR101" s="82">
        <f>((DR99)^(1/DR100))-1</f>
        <v>0.8467079816331025</v>
      </c>
      <c r="DS101" s="51" t="s">
        <v>20</v>
      </c>
      <c r="DT101" s="13"/>
      <c r="DU101" s="14"/>
    </row>
    <row r="102" spans="116:125" ht="18.75">
      <c r="DL102" s="19"/>
      <c r="DM102" s="13"/>
      <c r="DN102" s="13"/>
      <c r="DO102" s="13"/>
      <c r="DP102" s="13"/>
      <c r="DQ102" s="52" t="s">
        <v>21</v>
      </c>
      <c r="DR102" s="53">
        <f>DR100</f>
        <v>1.129999999999999</v>
      </c>
      <c r="DS102" s="37"/>
      <c r="DT102" s="13"/>
      <c r="DU102" s="14"/>
    </row>
    <row r="103" spans="116:125" ht="15.75">
      <c r="DL103" s="19"/>
      <c r="DM103" s="13"/>
      <c r="DN103" s="13"/>
      <c r="DO103" s="13"/>
      <c r="DP103" s="13"/>
      <c r="DQ103" s="35" t="s">
        <v>22</v>
      </c>
      <c r="DR103" s="54"/>
      <c r="DS103" s="37"/>
      <c r="DT103" s="13"/>
      <c r="DU103" s="14"/>
    </row>
    <row r="104" spans="116:125" ht="19.5" thickBot="1">
      <c r="DL104" s="19"/>
      <c r="DM104" s="13"/>
      <c r="DN104" s="13"/>
      <c r="DO104" s="13"/>
      <c r="DP104" s="13"/>
      <c r="DQ104" s="55" t="s">
        <v>24</v>
      </c>
      <c r="DR104" s="56">
        <f>DR98*((1+DR101)^DR102)</f>
        <v>2</v>
      </c>
      <c r="DS104" s="13"/>
      <c r="DT104" s="13"/>
      <c r="DU104" s="14"/>
    </row>
    <row r="105" spans="116:125" ht="19.5" thickBot="1">
      <c r="DL105" s="21"/>
      <c r="DM105" s="57"/>
      <c r="DN105" s="57"/>
      <c r="DO105" s="57"/>
      <c r="DP105" s="57"/>
      <c r="DQ105" s="58" t="s">
        <v>24</v>
      </c>
      <c r="DR105" s="59">
        <f>DR98*(2^(DR100))</f>
        <v>2.1885874025214775</v>
      </c>
      <c r="DS105" s="60" t="s">
        <v>25</v>
      </c>
      <c r="DT105" s="57"/>
      <c r="DU105" s="61"/>
    </row>
    <row r="106" spans="116:125" ht="20.25">
      <c r="DL106" s="26"/>
      <c r="DM106" s="27"/>
      <c r="DN106" s="27"/>
      <c r="DO106" s="27"/>
      <c r="DP106" s="28"/>
      <c r="DQ106" s="29" t="s">
        <v>9</v>
      </c>
      <c r="DR106" s="25"/>
      <c r="DS106" s="23"/>
      <c r="DT106" s="23"/>
      <c r="DU106" s="25"/>
    </row>
    <row r="107" spans="116:125" ht="17.25" thickBot="1">
      <c r="DL107" s="31"/>
      <c r="DM107" s="32" t="s">
        <v>10</v>
      </c>
      <c r="DN107" s="33"/>
      <c r="DO107" s="33"/>
      <c r="DP107" s="34"/>
      <c r="DR107" s="83">
        <f>DR98</f>
        <v>1</v>
      </c>
      <c r="DS107" s="37"/>
      <c r="DT107" s="13"/>
      <c r="DU107" s="14"/>
    </row>
    <row r="108" spans="116:125" ht="17.25" thickBot="1">
      <c r="DL108" s="31"/>
      <c r="DM108" s="63">
        <f>DN101</f>
        <v>19.43</v>
      </c>
      <c r="DN108" s="33"/>
      <c r="DO108" s="33"/>
      <c r="DP108" s="38" t="s">
        <v>12</v>
      </c>
      <c r="DR108" s="84">
        <f>DR99</f>
        <v>2</v>
      </c>
      <c r="DS108" s="40" t="s">
        <v>14</v>
      </c>
      <c r="DT108" s="13"/>
      <c r="DU108" s="14"/>
    </row>
    <row r="109" spans="116:125" ht="16.5" thickBot="1">
      <c r="DL109" s="41" t="s">
        <v>37</v>
      </c>
      <c r="DM109" s="33"/>
      <c r="DN109" s="32" t="s">
        <v>16</v>
      </c>
      <c r="DO109" s="33"/>
      <c r="DP109" s="42">
        <f>DN110-DL110</f>
        <v>0.07000000000000028</v>
      </c>
      <c r="DR109" s="44">
        <f>(LOG(DR108)/LOG(2))+DP109</f>
        <v>1.0700000000000003</v>
      </c>
      <c r="DS109" s="45" t="s">
        <v>29</v>
      </c>
      <c r="DT109" s="13"/>
      <c r="DU109" s="14"/>
    </row>
    <row r="110" spans="116:125" ht="19.5" thickBot="1">
      <c r="DL110" s="46">
        <f>(LOG(DR108)/LOG(2))+DM108</f>
        <v>20.43</v>
      </c>
      <c r="DM110" s="47"/>
      <c r="DN110" s="48">
        <f>CH11</f>
        <v>20.5</v>
      </c>
      <c r="DO110" s="47"/>
      <c r="DP110" s="49"/>
      <c r="DQ110" s="50" t="s">
        <v>19</v>
      </c>
      <c r="DR110" s="82">
        <f>((DR108)^(1/DR109))-1</f>
        <v>0.9113333802259538</v>
      </c>
      <c r="DS110" s="51" t="s">
        <v>20</v>
      </c>
      <c r="DT110" s="13"/>
      <c r="DU110" s="14"/>
    </row>
    <row r="111" spans="116:125" ht="18.75">
      <c r="DL111" s="19"/>
      <c r="DM111" s="13"/>
      <c r="DN111" s="13"/>
      <c r="DO111" s="13"/>
      <c r="DP111" s="13"/>
      <c r="DQ111" s="52" t="s">
        <v>21</v>
      </c>
      <c r="DR111" s="53">
        <f>DR109</f>
        <v>1.0700000000000003</v>
      </c>
      <c r="DS111" s="37"/>
      <c r="DT111" s="13"/>
      <c r="DU111" s="14"/>
    </row>
    <row r="112" spans="116:125" ht="15.75">
      <c r="DL112" s="19"/>
      <c r="DM112" s="13"/>
      <c r="DN112" s="13"/>
      <c r="DO112" s="13"/>
      <c r="DP112" s="13"/>
      <c r="DQ112" s="35" t="s">
        <v>22</v>
      </c>
      <c r="DR112" s="54"/>
      <c r="DS112" s="37"/>
      <c r="DT112" s="13"/>
      <c r="DU112" s="14"/>
    </row>
    <row r="113" spans="116:125" ht="19.5" thickBot="1">
      <c r="DL113" s="19"/>
      <c r="DM113" s="13"/>
      <c r="DN113" s="13"/>
      <c r="DO113" s="13"/>
      <c r="DP113" s="13"/>
      <c r="DQ113" s="55" t="s">
        <v>24</v>
      </c>
      <c r="DR113" s="56">
        <f>DR107*((1+DR110)^DR111)</f>
        <v>2</v>
      </c>
      <c r="DS113" s="13"/>
      <c r="DT113" s="13"/>
      <c r="DU113" s="14"/>
    </row>
    <row r="114" spans="116:125" ht="19.5" thickBot="1">
      <c r="DL114" s="21"/>
      <c r="DM114" s="57"/>
      <c r="DN114" s="57"/>
      <c r="DO114" s="57"/>
      <c r="DP114" s="57"/>
      <c r="DQ114" s="58" t="s">
        <v>24</v>
      </c>
      <c r="DR114" s="59">
        <f>DR107*(2^(DR109))</f>
        <v>2.0994333672461347</v>
      </c>
      <c r="DS114" s="60" t="s">
        <v>25</v>
      </c>
      <c r="DT114" s="57"/>
      <c r="DU114" s="61"/>
    </row>
    <row r="115" spans="116:125" ht="20.25">
      <c r="DL115" s="26"/>
      <c r="DM115" s="27"/>
      <c r="DN115" s="27"/>
      <c r="DO115" s="27"/>
      <c r="DP115" s="28"/>
      <c r="DQ115" s="29" t="s">
        <v>9</v>
      </c>
      <c r="DR115" s="25"/>
      <c r="DS115" s="23"/>
      <c r="DT115" s="23"/>
      <c r="DU115" s="25"/>
    </row>
    <row r="116" spans="116:125" ht="17.25" thickBot="1">
      <c r="DL116" s="31"/>
      <c r="DM116" s="32" t="s">
        <v>10</v>
      </c>
      <c r="DN116" s="33"/>
      <c r="DO116" s="33"/>
      <c r="DP116" s="34"/>
      <c r="DR116" s="83">
        <f>DR107</f>
        <v>1</v>
      </c>
      <c r="DS116" s="37"/>
      <c r="DT116" s="13"/>
      <c r="DU116" s="14"/>
    </row>
    <row r="117" spans="116:125" ht="17.25" thickBot="1">
      <c r="DL117" s="31"/>
      <c r="DM117" s="63">
        <f>DN110</f>
        <v>20.5</v>
      </c>
      <c r="DN117" s="33"/>
      <c r="DO117" s="33"/>
      <c r="DP117" s="38" t="s">
        <v>12</v>
      </c>
      <c r="DR117" s="84">
        <f>DR108</f>
        <v>2</v>
      </c>
      <c r="DS117" s="40" t="s">
        <v>14</v>
      </c>
      <c r="DT117" s="13"/>
      <c r="DU117" s="14"/>
    </row>
    <row r="118" spans="116:125" ht="16.5" thickBot="1">
      <c r="DL118" s="41" t="s">
        <v>37</v>
      </c>
      <c r="DM118" s="33"/>
      <c r="DN118" s="32" t="s">
        <v>16</v>
      </c>
      <c r="DO118" s="33"/>
      <c r="DP118" s="42">
        <f>DN119-DL119</f>
        <v>0.1700000000000017</v>
      </c>
      <c r="DR118" s="44">
        <f>(LOG(DR117)/LOG(2))+DP118</f>
        <v>1.1700000000000017</v>
      </c>
      <c r="DS118" s="45" t="s">
        <v>29</v>
      </c>
      <c r="DT118" s="13"/>
      <c r="DU118" s="14"/>
    </row>
    <row r="119" spans="116:125" ht="19.5" thickBot="1">
      <c r="DL119" s="46">
        <f>(LOG(DR117)/LOG(2))+DM117</f>
        <v>21.5</v>
      </c>
      <c r="DM119" s="47"/>
      <c r="DN119" s="48">
        <f>CH12</f>
        <v>21.67</v>
      </c>
      <c r="DO119" s="47"/>
      <c r="DP119" s="49"/>
      <c r="DQ119" s="50" t="s">
        <v>19</v>
      </c>
      <c r="DR119" s="82">
        <f>((DR117)^(1/DR118))-1</f>
        <v>0.8083837447628697</v>
      </c>
      <c r="DS119" s="51" t="s">
        <v>20</v>
      </c>
      <c r="DT119" s="13"/>
      <c r="DU119" s="14"/>
    </row>
    <row r="120" spans="116:125" ht="18.75">
      <c r="DL120" s="19"/>
      <c r="DM120" s="13"/>
      <c r="DN120" s="13"/>
      <c r="DO120" s="13"/>
      <c r="DP120" s="13"/>
      <c r="DQ120" s="52" t="s">
        <v>21</v>
      </c>
      <c r="DR120" s="53">
        <f>DR118</f>
        <v>1.1700000000000017</v>
      </c>
      <c r="DS120" s="37"/>
      <c r="DT120" s="13"/>
      <c r="DU120" s="14"/>
    </row>
    <row r="121" spans="116:125" ht="15.75">
      <c r="DL121" s="19"/>
      <c r="DM121" s="13"/>
      <c r="DN121" s="13"/>
      <c r="DO121" s="13"/>
      <c r="DP121" s="13"/>
      <c r="DQ121" s="35" t="s">
        <v>22</v>
      </c>
      <c r="DR121" s="54"/>
      <c r="DS121" s="37"/>
      <c r="DT121" s="13"/>
      <c r="DU121" s="14"/>
    </row>
    <row r="122" spans="116:125" ht="19.5" thickBot="1">
      <c r="DL122" s="19"/>
      <c r="DM122" s="13"/>
      <c r="DN122" s="13"/>
      <c r="DO122" s="13"/>
      <c r="DP122" s="13"/>
      <c r="DQ122" s="55" t="s">
        <v>24</v>
      </c>
      <c r="DR122" s="56">
        <f>DR116*((1+DR119)^DR120)</f>
        <v>2</v>
      </c>
      <c r="DS122" s="13"/>
      <c r="DT122" s="13"/>
      <c r="DU122" s="14"/>
    </row>
    <row r="123" spans="116:125" ht="19.5" thickBot="1">
      <c r="DL123" s="21"/>
      <c r="DM123" s="57"/>
      <c r="DN123" s="57"/>
      <c r="DO123" s="57"/>
      <c r="DP123" s="57"/>
      <c r="DQ123" s="58" t="s">
        <v>24</v>
      </c>
      <c r="DR123" s="59">
        <f>DR116*(2^(DR118))</f>
        <v>2.2501169693776215</v>
      </c>
      <c r="DS123" s="60" t="s">
        <v>25</v>
      </c>
      <c r="DT123" s="57"/>
      <c r="DU123" s="61"/>
    </row>
    <row r="124" spans="116:125" ht="20.25">
      <c r="DL124" s="26"/>
      <c r="DM124" s="27"/>
      <c r="DN124" s="27"/>
      <c r="DO124" s="27"/>
      <c r="DP124" s="28"/>
      <c r="DQ124" s="29" t="s">
        <v>9</v>
      </c>
      <c r="DR124" s="25"/>
      <c r="DS124" s="23"/>
      <c r="DT124" s="23"/>
      <c r="DU124" s="25"/>
    </row>
    <row r="125" spans="116:125" ht="17.25" thickBot="1">
      <c r="DL125" s="31"/>
      <c r="DM125" s="32" t="s">
        <v>10</v>
      </c>
      <c r="DN125" s="33"/>
      <c r="DO125" s="33"/>
      <c r="DP125" s="34"/>
      <c r="DR125" s="83">
        <f>DR116</f>
        <v>1</v>
      </c>
      <c r="DS125" s="37"/>
      <c r="DT125" s="13"/>
      <c r="DU125" s="14"/>
    </row>
    <row r="126" spans="116:125" ht="17.25" thickBot="1">
      <c r="DL126" s="31"/>
      <c r="DM126" s="63">
        <f>DN119</f>
        <v>21.67</v>
      </c>
      <c r="DN126" s="33"/>
      <c r="DO126" s="33"/>
      <c r="DP126" s="38" t="s">
        <v>12</v>
      </c>
      <c r="DR126" s="84">
        <f>DR117</f>
        <v>2</v>
      </c>
      <c r="DS126" s="40" t="s">
        <v>14</v>
      </c>
      <c r="DT126" s="13"/>
      <c r="DU126" s="14"/>
    </row>
    <row r="127" spans="116:125" ht="16.5" thickBot="1">
      <c r="DL127" s="41" t="s">
        <v>37</v>
      </c>
      <c r="DM127" s="33"/>
      <c r="DN127" s="32" t="s">
        <v>16</v>
      </c>
      <c r="DO127" s="33"/>
      <c r="DP127" s="42">
        <f>DN128-DL128</f>
        <v>0.029999999999997584</v>
      </c>
      <c r="DR127" s="44">
        <f>(LOG(DR126)/LOG(2))+DP127</f>
        <v>1.0299999999999976</v>
      </c>
      <c r="DS127" s="45" t="s">
        <v>29</v>
      </c>
      <c r="DT127" s="13"/>
      <c r="DU127" s="14"/>
    </row>
    <row r="128" spans="116:125" ht="19.5" thickBot="1">
      <c r="DL128" s="46">
        <f>(LOG(DR126)/LOG(2))+DM126</f>
        <v>22.67</v>
      </c>
      <c r="DM128" s="47"/>
      <c r="DN128" s="48">
        <f>CH13</f>
        <v>22.7</v>
      </c>
      <c r="DO128" s="47"/>
      <c r="DP128" s="49"/>
      <c r="DQ128" s="50" t="s">
        <v>19</v>
      </c>
      <c r="DR128" s="82">
        <f>((DR126)^(1/DR127))-1</f>
        <v>0.9600273509827626</v>
      </c>
      <c r="DS128" s="51" t="s">
        <v>20</v>
      </c>
      <c r="DT128" s="13"/>
      <c r="DU128" s="14"/>
    </row>
    <row r="129" spans="116:125" ht="18.75">
      <c r="DL129" s="19"/>
      <c r="DM129" s="13"/>
      <c r="DN129" s="13"/>
      <c r="DO129" s="13"/>
      <c r="DP129" s="13"/>
      <c r="DQ129" s="52" t="s">
        <v>21</v>
      </c>
      <c r="DR129" s="53">
        <f>DR127</f>
        <v>1.0299999999999976</v>
      </c>
      <c r="DS129" s="37"/>
      <c r="DT129" s="13"/>
      <c r="DU129" s="14"/>
    </row>
    <row r="130" spans="116:125" ht="15.75">
      <c r="DL130" s="19"/>
      <c r="DM130" s="13"/>
      <c r="DN130" s="13"/>
      <c r="DO130" s="13"/>
      <c r="DP130" s="13"/>
      <c r="DQ130" s="35" t="s">
        <v>22</v>
      </c>
      <c r="DR130" s="54"/>
      <c r="DS130" s="37"/>
      <c r="DT130" s="13"/>
      <c r="DU130" s="14"/>
    </row>
    <row r="131" spans="116:125" ht="19.5" thickBot="1">
      <c r="DL131" s="19"/>
      <c r="DM131" s="13"/>
      <c r="DN131" s="13"/>
      <c r="DO131" s="13"/>
      <c r="DP131" s="13"/>
      <c r="DQ131" s="55" t="s">
        <v>24</v>
      </c>
      <c r="DR131" s="56">
        <f>DR125*((1+DR128)^DR129)</f>
        <v>1.9999999999999998</v>
      </c>
      <c r="DS131" s="13"/>
      <c r="DT131" s="13"/>
      <c r="DU131" s="14"/>
    </row>
    <row r="132" spans="116:125" ht="19.5" thickBot="1">
      <c r="DL132" s="21"/>
      <c r="DM132" s="57"/>
      <c r="DN132" s="57"/>
      <c r="DO132" s="57"/>
      <c r="DP132" s="57"/>
      <c r="DQ132" s="58" t="s">
        <v>24</v>
      </c>
      <c r="DR132" s="59">
        <f>DR125*(2^(DR127))</f>
        <v>2.042024251414383</v>
      </c>
      <c r="DS132" s="60" t="s">
        <v>25</v>
      </c>
      <c r="DT132" s="57"/>
      <c r="DU132" s="61"/>
    </row>
    <row r="133" spans="116:125" ht="20.25">
      <c r="DL133" s="26"/>
      <c r="DM133" s="27"/>
      <c r="DN133" s="27"/>
      <c r="DO133" s="27"/>
      <c r="DP133" s="28"/>
      <c r="DQ133" s="29" t="s">
        <v>9</v>
      </c>
      <c r="DR133" s="25"/>
      <c r="DS133" s="23"/>
      <c r="DT133" s="23"/>
      <c r="DU133" s="25"/>
    </row>
    <row r="134" spans="116:125" ht="17.25" thickBot="1">
      <c r="DL134" s="31"/>
      <c r="DM134" s="32" t="s">
        <v>10</v>
      </c>
      <c r="DN134" s="33"/>
      <c r="DO134" s="33"/>
      <c r="DP134" s="34"/>
      <c r="DR134" s="83">
        <f>DR125</f>
        <v>1</v>
      </c>
      <c r="DS134" s="37"/>
      <c r="DT134" s="13"/>
      <c r="DU134" s="14"/>
    </row>
    <row r="135" spans="116:125" ht="17.25" thickBot="1">
      <c r="DL135" s="31"/>
      <c r="DM135" s="63">
        <f>DN128</f>
        <v>22.7</v>
      </c>
      <c r="DN135" s="33"/>
      <c r="DO135" s="33"/>
      <c r="DP135" s="38" t="s">
        <v>12</v>
      </c>
      <c r="DR135" s="84">
        <f>DR126</f>
        <v>2</v>
      </c>
      <c r="DS135" s="40" t="s">
        <v>14</v>
      </c>
      <c r="DT135" s="13"/>
      <c r="DU135" s="14"/>
    </row>
    <row r="136" spans="116:125" ht="16.5" thickBot="1">
      <c r="DL136" s="41" t="s">
        <v>37</v>
      </c>
      <c r="DM136" s="33"/>
      <c r="DN136" s="32" t="s">
        <v>16</v>
      </c>
      <c r="DO136" s="33"/>
      <c r="DP136" s="42">
        <f>DN137-DL137</f>
        <v>0.1440000000000019</v>
      </c>
      <c r="DR136" s="44">
        <f>(LOG(DR135)/LOG(2))+DP136</f>
        <v>1.144000000000002</v>
      </c>
      <c r="DS136" s="45" t="s">
        <v>29</v>
      </c>
      <c r="DT136" s="13"/>
      <c r="DU136" s="14"/>
    </row>
    <row r="137" spans="116:125" ht="19.5" thickBot="1">
      <c r="DL137" s="46">
        <f>(LOG(DR135)/LOG(2))+DM135</f>
        <v>23.7</v>
      </c>
      <c r="DM137" s="47"/>
      <c r="DN137" s="48">
        <f>CH14</f>
        <v>23.844</v>
      </c>
      <c r="DO137" s="47"/>
      <c r="DP137" s="49"/>
      <c r="DQ137" s="50" t="s">
        <v>19</v>
      </c>
      <c r="DR137" s="82">
        <f>((DR135)^(1/DR136))-1</f>
        <v>0.8328972013639548</v>
      </c>
      <c r="DS137" s="51" t="s">
        <v>20</v>
      </c>
      <c r="DT137" s="13"/>
      <c r="DU137" s="14"/>
    </row>
    <row r="138" spans="116:125" ht="18.75">
      <c r="DL138" s="19"/>
      <c r="DM138" s="13"/>
      <c r="DN138" s="13"/>
      <c r="DO138" s="13"/>
      <c r="DP138" s="13"/>
      <c r="DQ138" s="52" t="s">
        <v>21</v>
      </c>
      <c r="DR138" s="53">
        <f>DR136</f>
        <v>1.144000000000002</v>
      </c>
      <c r="DS138" s="37"/>
      <c r="DT138" s="13"/>
      <c r="DU138" s="14"/>
    </row>
    <row r="139" spans="116:125" ht="15.75">
      <c r="DL139" s="19"/>
      <c r="DM139" s="13"/>
      <c r="DN139" s="13"/>
      <c r="DO139" s="13"/>
      <c r="DP139" s="13"/>
      <c r="DQ139" s="35" t="s">
        <v>22</v>
      </c>
      <c r="DR139" s="54"/>
      <c r="DS139" s="37"/>
      <c r="DT139" s="13"/>
      <c r="DU139" s="14"/>
    </row>
    <row r="140" spans="116:125" ht="19.5" thickBot="1">
      <c r="DL140" s="19"/>
      <c r="DM140" s="13"/>
      <c r="DN140" s="13"/>
      <c r="DO140" s="13"/>
      <c r="DP140" s="13"/>
      <c r="DQ140" s="55" t="s">
        <v>24</v>
      </c>
      <c r="DR140" s="56">
        <f>DR134*((1+DR137)^DR138)</f>
        <v>2</v>
      </c>
      <c r="DS140" s="13"/>
      <c r="DT140" s="13"/>
      <c r="DU140" s="14"/>
    </row>
    <row r="141" spans="116:125" ht="19.5" thickBot="1">
      <c r="DL141" s="21"/>
      <c r="DM141" s="57"/>
      <c r="DN141" s="57"/>
      <c r="DO141" s="57"/>
      <c r="DP141" s="57"/>
      <c r="DQ141" s="58" t="s">
        <v>24</v>
      </c>
      <c r="DR141" s="59">
        <f>DR134*(2^(DR136))</f>
        <v>2.2099289695998263</v>
      </c>
      <c r="DS141" s="60" t="s">
        <v>25</v>
      </c>
      <c r="DT141" s="57"/>
      <c r="DU141" s="61"/>
    </row>
    <row r="142" spans="116:125" ht="20.25">
      <c r="DL142" s="26"/>
      <c r="DM142" s="27"/>
      <c r="DN142" s="27"/>
      <c r="DO142" s="27"/>
      <c r="DP142" s="28"/>
      <c r="DQ142" s="29" t="s">
        <v>9</v>
      </c>
      <c r="DR142" s="25"/>
      <c r="DS142" s="23"/>
      <c r="DT142" s="23"/>
      <c r="DU142" s="25"/>
    </row>
    <row r="143" spans="116:125" ht="17.25" thickBot="1">
      <c r="DL143" s="31"/>
      <c r="DM143" s="32" t="s">
        <v>10</v>
      </c>
      <c r="DN143" s="33"/>
      <c r="DO143" s="33"/>
      <c r="DP143" s="34"/>
      <c r="DR143" s="83">
        <f>DR134</f>
        <v>1</v>
      </c>
      <c r="DS143" s="37"/>
      <c r="DT143" s="13"/>
      <c r="DU143" s="14"/>
    </row>
    <row r="144" spans="116:125" ht="17.25" thickBot="1">
      <c r="DL144" s="31"/>
      <c r="DM144" s="63">
        <f>DN137</f>
        <v>23.844</v>
      </c>
      <c r="DN144" s="33"/>
      <c r="DO144" s="33"/>
      <c r="DP144" s="38" t="s">
        <v>12</v>
      </c>
      <c r="DR144" s="84">
        <f>DR135</f>
        <v>2</v>
      </c>
      <c r="DS144" s="40" t="s">
        <v>14</v>
      </c>
      <c r="DT144" s="13"/>
      <c r="DU144" s="14"/>
    </row>
    <row r="145" spans="116:125" ht="16.5" thickBot="1">
      <c r="DL145" s="41" t="s">
        <v>37</v>
      </c>
      <c r="DM145" s="33"/>
      <c r="DN145" s="32" t="s">
        <v>16</v>
      </c>
      <c r="DO145" s="33"/>
      <c r="DP145" s="42">
        <f>DN146-DL146</f>
        <v>0.03599999999999781</v>
      </c>
      <c r="DR145" s="44">
        <f>(LOG(DR144)/LOG(2))+DP145</f>
        <v>1.0359999999999978</v>
      </c>
      <c r="DS145" s="45" t="s">
        <v>29</v>
      </c>
      <c r="DT145" s="13"/>
      <c r="DU145" s="14"/>
    </row>
    <row r="146" spans="116:125" ht="19.5" thickBot="1">
      <c r="DL146" s="46">
        <f>(LOG(DR144)/LOG(2))+DM144</f>
        <v>24.844</v>
      </c>
      <c r="DM146" s="47"/>
      <c r="DN146" s="48">
        <f>CH15</f>
        <v>24.88</v>
      </c>
      <c r="DO146" s="47"/>
      <c r="DP146" s="49"/>
      <c r="DQ146" s="50" t="s">
        <v>19</v>
      </c>
      <c r="DR146" s="82">
        <f>((DR144)^(1/DR145))-1</f>
        <v>0.9524031239706126</v>
      </c>
      <c r="DS146" s="51" t="s">
        <v>20</v>
      </c>
      <c r="DT146" s="13"/>
      <c r="DU146" s="14"/>
    </row>
    <row r="147" spans="116:125" ht="18.75">
      <c r="DL147" s="19"/>
      <c r="DM147" s="13"/>
      <c r="DN147" s="13"/>
      <c r="DO147" s="13"/>
      <c r="DP147" s="13"/>
      <c r="DQ147" s="52" t="s">
        <v>21</v>
      </c>
      <c r="DR147" s="53">
        <f>DR145</f>
        <v>1.0359999999999978</v>
      </c>
      <c r="DS147" s="37"/>
      <c r="DT147" s="13"/>
      <c r="DU147" s="14"/>
    </row>
    <row r="148" spans="116:125" ht="15.75">
      <c r="DL148" s="19"/>
      <c r="DM148" s="13"/>
      <c r="DN148" s="13"/>
      <c r="DO148" s="13"/>
      <c r="DP148" s="13"/>
      <c r="DQ148" s="35" t="s">
        <v>22</v>
      </c>
      <c r="DR148" s="54"/>
      <c r="DS148" s="37"/>
      <c r="DT148" s="13"/>
      <c r="DU148" s="14"/>
    </row>
    <row r="149" spans="116:125" ht="19.5" thickBot="1">
      <c r="DL149" s="19"/>
      <c r="DM149" s="13"/>
      <c r="DN149" s="13"/>
      <c r="DO149" s="13"/>
      <c r="DP149" s="13"/>
      <c r="DQ149" s="55" t="s">
        <v>24</v>
      </c>
      <c r="DR149" s="56">
        <f>DR143*((1+DR146)^DR147)</f>
        <v>2</v>
      </c>
      <c r="DS149" s="13"/>
      <c r="DT149" s="13"/>
      <c r="DU149" s="14"/>
    </row>
    <row r="150" spans="116:125" ht="19.5" thickBot="1">
      <c r="DL150" s="21"/>
      <c r="DM150" s="57"/>
      <c r="DN150" s="57"/>
      <c r="DO150" s="57"/>
      <c r="DP150" s="57"/>
      <c r="DQ150" s="58" t="s">
        <v>24</v>
      </c>
      <c r="DR150" s="59">
        <f>DR143*(2^(DR145))</f>
        <v>2.0505344757771846</v>
      </c>
      <c r="DS150" s="60" t="s">
        <v>25</v>
      </c>
      <c r="DT150" s="57"/>
      <c r="DU150" s="61"/>
    </row>
    <row r="151" spans="116:125" ht="20.25">
      <c r="DL151" s="26"/>
      <c r="DM151" s="27"/>
      <c r="DN151" s="27"/>
      <c r="DO151" s="27"/>
      <c r="DP151" s="28"/>
      <c r="DQ151" s="29" t="s">
        <v>9</v>
      </c>
      <c r="DR151" s="25"/>
      <c r="DS151" s="23"/>
      <c r="DT151" s="23"/>
      <c r="DU151" s="25"/>
    </row>
    <row r="152" spans="116:125" ht="17.25" thickBot="1">
      <c r="DL152" s="31"/>
      <c r="DM152" s="32" t="s">
        <v>10</v>
      </c>
      <c r="DN152" s="33"/>
      <c r="DO152" s="33"/>
      <c r="DP152" s="34"/>
      <c r="DR152" s="83">
        <f>DR143</f>
        <v>1</v>
      </c>
      <c r="DS152" s="37"/>
      <c r="DT152" s="13"/>
      <c r="DU152" s="14"/>
    </row>
    <row r="153" spans="116:125" ht="17.25" thickBot="1">
      <c r="DL153" s="31"/>
      <c r="DM153" s="63">
        <f>DN146</f>
        <v>24.88</v>
      </c>
      <c r="DN153" s="33"/>
      <c r="DO153" s="33"/>
      <c r="DP153" s="38" t="s">
        <v>12</v>
      </c>
      <c r="DR153" s="84">
        <f>DR144</f>
        <v>2</v>
      </c>
      <c r="DS153" s="40" t="s">
        <v>14</v>
      </c>
      <c r="DT153" s="13"/>
      <c r="DU153" s="14"/>
    </row>
    <row r="154" spans="116:125" ht="16.5" thickBot="1">
      <c r="DL154" s="41" t="s">
        <v>37</v>
      </c>
      <c r="DM154" s="33"/>
      <c r="DN154" s="32" t="s">
        <v>16</v>
      </c>
      <c r="DO154" s="33"/>
      <c r="DP154" s="42">
        <f>DN155-DL155</f>
        <v>0.120000000000001</v>
      </c>
      <c r="DR154" s="44">
        <f>(LOG(DR153)/LOG(2))+DP154</f>
        <v>1.120000000000001</v>
      </c>
      <c r="DS154" s="45" t="s">
        <v>29</v>
      </c>
      <c r="DT154" s="13"/>
      <c r="DU154" s="14"/>
    </row>
    <row r="155" spans="116:125" ht="19.5" thickBot="1">
      <c r="DL155" s="46">
        <f>(LOG(DR153)/LOG(2))+DM153</f>
        <v>25.88</v>
      </c>
      <c r="DM155" s="47"/>
      <c r="DN155" s="48">
        <f>CH16</f>
        <v>26</v>
      </c>
      <c r="DO155" s="47"/>
      <c r="DP155" s="49"/>
      <c r="DQ155" s="50" t="s">
        <v>19</v>
      </c>
      <c r="DR155" s="82">
        <f>((DR153)^(1/DR154))-1</f>
        <v>0.8568498283350505</v>
      </c>
      <c r="DS155" s="51" t="s">
        <v>20</v>
      </c>
      <c r="DT155" s="13"/>
      <c r="DU155" s="14"/>
    </row>
    <row r="156" spans="116:125" ht="18.75">
      <c r="DL156" s="19"/>
      <c r="DM156" s="13"/>
      <c r="DN156" s="13"/>
      <c r="DO156" s="13"/>
      <c r="DP156" s="13"/>
      <c r="DQ156" s="52" t="s">
        <v>21</v>
      </c>
      <c r="DR156" s="53">
        <f>DR154</f>
        <v>1.120000000000001</v>
      </c>
      <c r="DS156" s="37"/>
      <c r="DT156" s="13"/>
      <c r="DU156" s="14"/>
    </row>
    <row r="157" spans="116:125" ht="15.75">
      <c r="DL157" s="19"/>
      <c r="DM157" s="13"/>
      <c r="DN157" s="13"/>
      <c r="DO157" s="13"/>
      <c r="DP157" s="13"/>
      <c r="DQ157" s="35" t="s">
        <v>22</v>
      </c>
      <c r="DR157" s="54"/>
      <c r="DS157" s="37"/>
      <c r="DT157" s="13"/>
      <c r="DU157" s="14"/>
    </row>
    <row r="158" spans="116:125" ht="19.5" thickBot="1">
      <c r="DL158" s="19"/>
      <c r="DM158" s="13"/>
      <c r="DN158" s="13"/>
      <c r="DO158" s="13"/>
      <c r="DP158" s="13"/>
      <c r="DQ158" s="55" t="s">
        <v>24</v>
      </c>
      <c r="DR158" s="56">
        <f>DR152*((1+DR155)^DR156)</f>
        <v>1.9999999999999998</v>
      </c>
      <c r="DS158" s="13"/>
      <c r="DT158" s="13"/>
      <c r="DU158" s="14"/>
    </row>
    <row r="159" spans="116:125" ht="19.5" thickBot="1">
      <c r="DL159" s="21"/>
      <c r="DM159" s="57"/>
      <c r="DN159" s="57"/>
      <c r="DO159" s="57"/>
      <c r="DP159" s="57"/>
      <c r="DQ159" s="58" t="s">
        <v>24</v>
      </c>
      <c r="DR159" s="59">
        <f>DR152*(2^(DR154))</f>
        <v>2.1734697250521178</v>
      </c>
      <c r="DS159" s="60" t="s">
        <v>25</v>
      </c>
      <c r="DT159" s="57"/>
      <c r="DU159" s="61"/>
    </row>
    <row r="160" spans="116:125" ht="20.25">
      <c r="DL160" s="26"/>
      <c r="DM160" s="27"/>
      <c r="DN160" s="27"/>
      <c r="DO160" s="27"/>
      <c r="DP160" s="28"/>
      <c r="DQ160" s="29" t="s">
        <v>9</v>
      </c>
      <c r="DR160" s="25"/>
      <c r="DS160" s="23"/>
      <c r="DT160" s="23"/>
      <c r="DU160" s="25"/>
    </row>
    <row r="161" spans="116:125" ht="17.25" thickBot="1">
      <c r="DL161" s="31"/>
      <c r="DM161" s="32" t="s">
        <v>10</v>
      </c>
      <c r="DN161" s="33"/>
      <c r="DO161" s="33"/>
      <c r="DP161" s="34"/>
      <c r="DR161" s="83">
        <f>DR152</f>
        <v>1</v>
      </c>
      <c r="DS161" s="37"/>
      <c r="DT161" s="13"/>
      <c r="DU161" s="14"/>
    </row>
    <row r="162" spans="116:125" ht="17.25" thickBot="1">
      <c r="DL162" s="31"/>
      <c r="DM162" s="63">
        <f>DN155</f>
        <v>26</v>
      </c>
      <c r="DN162" s="33"/>
      <c r="DO162" s="33"/>
      <c r="DP162" s="38" t="s">
        <v>12</v>
      </c>
      <c r="DR162" s="84">
        <f>DR153</f>
        <v>2</v>
      </c>
      <c r="DS162" s="40" t="s">
        <v>14</v>
      </c>
      <c r="DT162" s="13"/>
      <c r="DU162" s="14"/>
    </row>
    <row r="163" spans="116:125" ht="16.5" thickBot="1">
      <c r="DL163" s="41" t="s">
        <v>37</v>
      </c>
      <c r="DM163" s="33"/>
      <c r="DN163" s="32" t="s">
        <v>16</v>
      </c>
      <c r="DO163" s="33"/>
      <c r="DP163" s="42">
        <f>DN164-DL164</f>
        <v>0.010000000000001563</v>
      </c>
      <c r="DR163" s="44">
        <f>(LOG(DR162)/LOG(2))+DP163</f>
        <v>1.0100000000000016</v>
      </c>
      <c r="DS163" s="45" t="s">
        <v>29</v>
      </c>
      <c r="DT163" s="13"/>
      <c r="DU163" s="14"/>
    </row>
    <row r="164" spans="116:125" ht="19.5" thickBot="1">
      <c r="DL164" s="46">
        <f>(LOG(DR162)/LOG(2))+DM162</f>
        <v>27</v>
      </c>
      <c r="DM164" s="47"/>
      <c r="DN164" s="48">
        <f>CH17</f>
        <v>27.01</v>
      </c>
      <c r="DO164" s="47"/>
      <c r="DP164" s="49"/>
      <c r="DQ164" s="50" t="s">
        <v>19</v>
      </c>
      <c r="DR164" s="82">
        <f>((DR162)^(1/DR163))-1</f>
        <v>0.9863213043165047</v>
      </c>
      <c r="DS164" s="51" t="s">
        <v>20</v>
      </c>
      <c r="DT164" s="13"/>
      <c r="DU164" s="14"/>
    </row>
    <row r="165" spans="116:125" ht="18.75">
      <c r="DL165" s="19"/>
      <c r="DM165" s="13"/>
      <c r="DN165" s="13"/>
      <c r="DO165" s="13"/>
      <c r="DP165" s="13"/>
      <c r="DQ165" s="52" t="s">
        <v>21</v>
      </c>
      <c r="DR165" s="53">
        <f>DR163</f>
        <v>1.0100000000000016</v>
      </c>
      <c r="DS165" s="37"/>
      <c r="DT165" s="13"/>
      <c r="DU165" s="14"/>
    </row>
    <row r="166" spans="116:125" ht="15.75">
      <c r="DL166" s="19"/>
      <c r="DM166" s="13"/>
      <c r="DN166" s="13"/>
      <c r="DO166" s="13"/>
      <c r="DP166" s="13"/>
      <c r="DQ166" s="35" t="s">
        <v>22</v>
      </c>
      <c r="DR166" s="54"/>
      <c r="DS166" s="37"/>
      <c r="DT166" s="13"/>
      <c r="DU166" s="14"/>
    </row>
    <row r="167" spans="116:125" ht="19.5" thickBot="1">
      <c r="DL167" s="19"/>
      <c r="DM167" s="13"/>
      <c r="DN167" s="13"/>
      <c r="DO167" s="13"/>
      <c r="DP167" s="13"/>
      <c r="DQ167" s="55" t="s">
        <v>24</v>
      </c>
      <c r="DR167" s="56">
        <f>DR161*((1+DR164)^DR165)</f>
        <v>2</v>
      </c>
      <c r="DS167" s="13"/>
      <c r="DT167" s="13"/>
      <c r="DU167" s="14"/>
    </row>
    <row r="168" spans="116:125" ht="19.5" thickBot="1">
      <c r="DL168" s="21"/>
      <c r="DM168" s="57"/>
      <c r="DN168" s="57"/>
      <c r="DO168" s="57"/>
      <c r="DP168" s="57"/>
      <c r="DQ168" s="58" t="s">
        <v>24</v>
      </c>
      <c r="DR168" s="59">
        <f>DR161*(2^(DR163))</f>
        <v>2.0139111001134395</v>
      </c>
      <c r="DS168" s="60" t="s">
        <v>25</v>
      </c>
      <c r="DT168" s="57"/>
      <c r="DU168" s="6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Veterinary Medicine, 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M Gallup</dc:creator>
  <cp:keywords/>
  <dc:description/>
  <cp:lastModifiedBy>cvmadmin</cp:lastModifiedBy>
  <cp:lastPrinted>2007-01-20T16:33:10Z</cp:lastPrinted>
  <dcterms:created xsi:type="dcterms:W3CDTF">2006-03-27T19:53:44Z</dcterms:created>
  <dcterms:modified xsi:type="dcterms:W3CDTF">2010-03-15T16:34:36Z</dcterms:modified>
  <cp:category/>
  <cp:version/>
  <cp:contentType/>
  <cp:contentStatus/>
</cp:coreProperties>
</file>